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4625" windowHeight="7995" firstSheet="1" activeTab="1"/>
  </bookViews>
  <sheets>
    <sheet name="příprava rozpočtu 2017" sheetId="8" r:id="rId1"/>
    <sheet name="List2" sheetId="14" r:id="rId2"/>
  </sheets>
  <calcPr calcId="145621"/>
</workbook>
</file>

<file path=xl/calcChain.xml><?xml version="1.0" encoding="utf-8"?>
<calcChain xmlns="http://schemas.openxmlformats.org/spreadsheetml/2006/main">
  <c r="D54" i="14" l="1"/>
  <c r="E54" i="14" l="1"/>
  <c r="F53" i="14"/>
  <c r="F52" i="14"/>
  <c r="F54" i="14" s="1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B63" i="14"/>
  <c r="B62" i="14"/>
  <c r="D60" i="14"/>
  <c r="B51" i="14"/>
  <c r="B50" i="14"/>
  <c r="B49" i="14"/>
  <c r="B47" i="14"/>
  <c r="E46" i="14"/>
  <c r="B46" i="14"/>
  <c r="B45" i="14"/>
  <c r="E44" i="14"/>
  <c r="B44" i="14"/>
  <c r="B43" i="14"/>
  <c r="B42" i="14"/>
  <c r="E41" i="14"/>
  <c r="B41" i="14"/>
  <c r="B40" i="14"/>
  <c r="B38" i="14"/>
  <c r="B37" i="14"/>
  <c r="B36" i="14"/>
  <c r="B35" i="14"/>
  <c r="B34" i="14"/>
  <c r="B33" i="14"/>
  <c r="E32" i="14"/>
  <c r="E31" i="14" s="1"/>
  <c r="B32" i="14"/>
  <c r="D31" i="14"/>
  <c r="D57" i="14" s="1"/>
  <c r="B31" i="14"/>
  <c r="B54" i="14" s="1"/>
  <c r="B30" i="14"/>
  <c r="E28" i="14"/>
  <c r="E27" i="14"/>
  <c r="E26" i="14" s="1"/>
  <c r="B27" i="14"/>
  <c r="D26" i="14"/>
  <c r="B26" i="14"/>
  <c r="B25" i="14"/>
  <c r="E24" i="14"/>
  <c r="B24" i="14"/>
  <c r="E23" i="14"/>
  <c r="B23" i="14"/>
  <c r="E22" i="14"/>
  <c r="B22" i="14"/>
  <c r="B21" i="14"/>
  <c r="B20" i="14"/>
  <c r="B19" i="14"/>
  <c r="B18" i="14"/>
  <c r="B17" i="14"/>
  <c r="E16" i="14"/>
  <c r="B16" i="14"/>
  <c r="E15" i="14"/>
  <c r="D15" i="14"/>
  <c r="B15" i="14"/>
  <c r="B14" i="14"/>
  <c r="B13" i="14"/>
  <c r="B12" i="14"/>
  <c r="B11" i="14"/>
  <c r="B10" i="14"/>
  <c r="E9" i="14"/>
  <c r="D9" i="14"/>
  <c r="B9" i="14"/>
  <c r="D59" i="14" l="1"/>
  <c r="D63" i="14" s="1"/>
  <c r="E32" i="8" l="1"/>
  <c r="E26" i="8"/>
  <c r="E15" i="8"/>
  <c r="E9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 s="1"/>
  <c r="D32" i="8"/>
  <c r="B31" i="8"/>
  <c r="D30" i="8"/>
  <c r="D26" i="8" s="1"/>
  <c r="B30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 s="1"/>
  <c r="D15" i="8"/>
  <c r="B14" i="8"/>
  <c r="B13" i="8"/>
  <c r="B12" i="8"/>
  <c r="B11" i="8"/>
  <c r="B10" i="8"/>
  <c r="B9" i="8" s="1"/>
  <c r="D9" i="8"/>
  <c r="E52" i="8" l="1"/>
  <c r="E56" i="8" s="1"/>
  <c r="D52" i="8"/>
  <c r="D56" i="8" s="1"/>
  <c r="B52" i="8"/>
</calcChain>
</file>

<file path=xl/comments1.xml><?xml version="1.0" encoding="utf-8"?>
<comments xmlns="http://schemas.openxmlformats.org/spreadsheetml/2006/main">
  <authors>
    <author>jana</author>
  </authors>
  <commentLis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>jana:</t>
        </r>
        <r>
          <rPr>
            <sz val="9"/>
            <color indexed="81"/>
            <rFont val="Tahoma"/>
            <family val="2"/>
            <charset val="238"/>
          </rPr>
          <t xml:space="preserve">
21 000,- nábytek
24 000,- tabule</t>
        </r>
      </text>
    </comment>
  </commentList>
</comments>
</file>

<file path=xl/sharedStrings.xml><?xml version="1.0" encoding="utf-8"?>
<sst xmlns="http://schemas.openxmlformats.org/spreadsheetml/2006/main" count="126" uniqueCount="82">
  <si>
    <t>2015-2014</t>
  </si>
  <si>
    <t>Energie + stočné + revize</t>
  </si>
  <si>
    <t xml:space="preserve">        spotřeba plynu</t>
  </si>
  <si>
    <t xml:space="preserve">        spotřeba elektřiny</t>
  </si>
  <si>
    <t xml:space="preserve">        spotřeba vody</t>
  </si>
  <si>
    <t xml:space="preserve">        stočné</t>
  </si>
  <si>
    <t xml:space="preserve">        revize </t>
  </si>
  <si>
    <t>elektrorevize</t>
  </si>
  <si>
    <t>Materiál</t>
  </si>
  <si>
    <t xml:space="preserve">        tiskopisy</t>
  </si>
  <si>
    <t xml:space="preserve">        čistící prostředky</t>
  </si>
  <si>
    <t xml:space="preserve">        papírové ručníky</t>
  </si>
  <si>
    <t xml:space="preserve">        materiál do dílny školníka</t>
  </si>
  <si>
    <t xml:space="preserve">        lékárna </t>
  </si>
  <si>
    <t xml:space="preserve">        materiál do školní kuchyně</t>
  </si>
  <si>
    <t xml:space="preserve">        náhradní součástky pro PC</t>
  </si>
  <si>
    <t>Ochranné pomůcky</t>
  </si>
  <si>
    <t>Drobný dlouhodobý hmotný majetek</t>
  </si>
  <si>
    <t xml:space="preserve">        nářadí </t>
  </si>
  <si>
    <t>Cestovné provozní</t>
  </si>
  <si>
    <t>Služby</t>
  </si>
  <si>
    <t xml:space="preserve">         bankovní poplatky/odvod do SR</t>
  </si>
  <si>
    <t xml:space="preserve">         odpisy</t>
  </si>
  <si>
    <t xml:space="preserve">         evaluace ZŠ a MŠ/právní poradna</t>
  </si>
  <si>
    <t xml:space="preserve">         pojistky</t>
  </si>
  <si>
    <t xml:space="preserve">         prog.servis</t>
  </si>
  <si>
    <t xml:space="preserve">         internet, servis pro server</t>
  </si>
  <si>
    <t>povýšení licencí</t>
  </si>
  <si>
    <t xml:space="preserve">         antivir</t>
  </si>
  <si>
    <t xml:space="preserve">         školení BOZP</t>
  </si>
  <si>
    <t>změna vedení</t>
  </si>
  <si>
    <t xml:space="preserve">         preventivní prohl.</t>
  </si>
  <si>
    <t xml:space="preserve">         poštovné, balné</t>
  </si>
  <si>
    <t xml:space="preserve">         služby ostatní (čištění koberců, předplatné …)</t>
  </si>
  <si>
    <t>čištění oken</t>
  </si>
  <si>
    <t xml:space="preserve">         zákonné pojištění</t>
  </si>
  <si>
    <t>navýšení tarifů</t>
  </si>
  <si>
    <t>Běžné opravy</t>
  </si>
  <si>
    <t>Soutěže</t>
  </si>
  <si>
    <t>Příspěvek na dopravu ŠVP, LV</t>
  </si>
  <si>
    <t>Celkem:</t>
  </si>
  <si>
    <t>Další opravy nad rámec provozního rozpočtu</t>
  </si>
  <si>
    <t xml:space="preserve">        materiál do tříd  ZŠ</t>
  </si>
  <si>
    <t xml:space="preserve">         telefonní poplatky/2016 renovace ústředny</t>
  </si>
  <si>
    <t>Odvody z mezd pro čerpání fondu odměn (30000,-)</t>
  </si>
  <si>
    <t>Závazný ukazatel pro rok 2016</t>
  </si>
  <si>
    <t xml:space="preserve">         školení účetní, vedoucí ŠJ +konzultace, konference</t>
  </si>
  <si>
    <t xml:space="preserve">        ostatní (tonery, klíče, benzin do sekačky, písky, jiné)</t>
  </si>
  <si>
    <t xml:space="preserve">        notebook kancelář/3x PC 2017</t>
  </si>
  <si>
    <t xml:space="preserve">        vybavení 3x třída + tabule </t>
  </si>
  <si>
    <t xml:space="preserve">        regály - kabinet VV+ kabinety přístavba</t>
  </si>
  <si>
    <t>WC školní klub - kompletní oprava</t>
  </si>
  <si>
    <t>obnova čerpání vody ze studny</t>
  </si>
  <si>
    <t>oprava stěny kotelny</t>
  </si>
  <si>
    <t>oprava zábradlí MŠ A,B</t>
  </si>
  <si>
    <t>kompletní renovace odpadů v HB</t>
  </si>
  <si>
    <t>výtah HB</t>
  </si>
  <si>
    <t>příprava třídy MŠ pro 2-leté děti v HB, příprava MŠ C na ŠD</t>
  </si>
  <si>
    <t xml:space="preserve">         výpočetní technika - licence Bakaláři, program.dovybavení</t>
  </si>
  <si>
    <t xml:space="preserve"> rozp. 2016</t>
  </si>
  <si>
    <t>návrh 2017</t>
  </si>
  <si>
    <t>Bude prověřena finanční náročnost a v závislosti na výši hosp.</t>
  </si>
  <si>
    <t>výsledku budou zařazeny do rozpočtu v r. 2017-2018</t>
  </si>
  <si>
    <t>Rozpočet 2017 (v Kč)</t>
  </si>
  <si>
    <t xml:space="preserve">         telefonní poplatky</t>
  </si>
  <si>
    <t xml:space="preserve">         prodloužení záruky na server</t>
  </si>
  <si>
    <t xml:space="preserve"> rozpočet 2018</t>
  </si>
  <si>
    <t xml:space="preserve">        škrabka brambor/2019 PC do ŠJ</t>
  </si>
  <si>
    <t>Příspěvek na plavání - pronájem bazénu + instruktoři</t>
  </si>
  <si>
    <t xml:space="preserve">          skříň na chemikálie, skříň do přístavby/2019 vestavěné skříně třídy přízemí</t>
  </si>
  <si>
    <t xml:space="preserve">         projekt ISIC</t>
  </si>
  <si>
    <t>Příspěvek na dopravu ŠVP, LV, AP, výukový program</t>
  </si>
  <si>
    <t>čerpání k 31.12.</t>
  </si>
  <si>
    <t xml:space="preserve">         bankovní poplatky/odvod do SR/daň 2018</t>
  </si>
  <si>
    <t xml:space="preserve">Rozpočet 2018 a jeho čerpání </t>
  </si>
  <si>
    <t>KZ  stravování, náhrady žáků</t>
  </si>
  <si>
    <t>KZ ŠD + MŠ</t>
  </si>
  <si>
    <t>Jana Šafářová</t>
  </si>
  <si>
    <t>Závazný ukazatel pro rok 2018</t>
  </si>
  <si>
    <t>HV 2018 provozní</t>
  </si>
  <si>
    <t>HV 2018 HČ</t>
  </si>
  <si>
    <t>HV 2018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</si>
</sst>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3" fontId="3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/>
    <xf numFmtId="0" fontId="3" fillId="0" borderId="11" xfId="0" applyFont="1" applyBorder="1"/>
    <xf numFmtId="3" fontId="3" fillId="0" borderId="11" xfId="0" applyNumberFormat="1" applyFont="1" applyBorder="1"/>
    <xf numFmtId="3" fontId="2" fillId="0" borderId="2" xfId="0" applyNumberFormat="1" applyFont="1" applyFill="1" applyBorder="1"/>
    <xf numFmtId="0" fontId="0" fillId="0" borderId="0" xfId="0" applyFill="1"/>
    <xf numFmtId="3" fontId="2" fillId="0" borderId="3" xfId="0" applyNumberFormat="1" applyFont="1" applyFill="1" applyBorder="1"/>
    <xf numFmtId="0" fontId="2" fillId="0" borderId="4" xfId="0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3" fontId="0" fillId="0" borderId="0" xfId="0" applyNumberFormat="1"/>
    <xf numFmtId="0" fontId="3" fillId="0" borderId="12" xfId="0" applyFont="1" applyFill="1" applyBorder="1"/>
    <xf numFmtId="3" fontId="6" fillId="0" borderId="3" xfId="0" applyNumberFormat="1" applyFont="1" applyFill="1" applyBorder="1"/>
    <xf numFmtId="3" fontId="6" fillId="0" borderId="10" xfId="0" applyNumberFormat="1" applyFont="1" applyFill="1" applyBorder="1"/>
    <xf numFmtId="3" fontId="6" fillId="0" borderId="0" xfId="0" applyNumberFormat="1" applyFont="1"/>
    <xf numFmtId="3" fontId="6" fillId="0" borderId="4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3" fontId="2" fillId="0" borderId="10" xfId="0" applyNumberFormat="1" applyFont="1" applyFill="1" applyBorder="1"/>
    <xf numFmtId="3" fontId="2" fillId="0" borderId="7" xfId="0" applyNumberFormat="1" applyFont="1" applyBorder="1"/>
    <xf numFmtId="0" fontId="7" fillId="0" borderId="12" xfId="0" applyFont="1" applyFill="1" applyBorder="1"/>
    <xf numFmtId="0" fontId="0" fillId="0" borderId="13" xfId="0" applyBorder="1"/>
    <xf numFmtId="3" fontId="7" fillId="0" borderId="1" xfId="0" applyNumberFormat="1" applyFont="1" applyBorder="1"/>
    <xf numFmtId="14" fontId="0" fillId="0" borderId="0" xfId="0" applyNumberFormat="1" applyFill="1" applyBorder="1" applyAlignment="1">
      <alignment horizontal="left"/>
    </xf>
    <xf numFmtId="0" fontId="2" fillId="0" borderId="14" xfId="0" applyFont="1" applyBorder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Alignment="1">
      <alignment horizontal="center" wrapText="1"/>
    </xf>
    <xf numFmtId="14" fontId="8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9" fillId="0" borderId="14" xfId="0" applyFont="1" applyBorder="1"/>
    <xf numFmtId="0" fontId="2" fillId="0" borderId="15" xfId="0" applyFont="1" applyBorder="1"/>
    <xf numFmtId="3" fontId="2" fillId="0" borderId="15" xfId="0" applyNumberFormat="1" applyFont="1" applyBorder="1"/>
    <xf numFmtId="3" fontId="2" fillId="0" borderId="15" xfId="0" applyNumberFormat="1" applyFont="1" applyFill="1" applyBorder="1"/>
    <xf numFmtId="0" fontId="0" fillId="0" borderId="16" xfId="0" applyBorder="1"/>
    <xf numFmtId="3" fontId="0" fillId="0" borderId="0" xfId="0" applyNumberFormat="1" applyBorder="1"/>
    <xf numFmtId="3" fontId="0" fillId="0" borderId="5" xfId="0" applyNumberFormat="1" applyFill="1" applyBorder="1"/>
    <xf numFmtId="14" fontId="0" fillId="0" borderId="17" xfId="0" applyNumberFormat="1" applyBorder="1" applyAlignment="1">
      <alignment horizontal="left"/>
    </xf>
    <xf numFmtId="4" fontId="0" fillId="0" borderId="17" xfId="0" applyNumberFormat="1" applyBorder="1"/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0" fontId="10" fillId="0" borderId="12" xfId="0" applyFont="1" applyBorder="1"/>
    <xf numFmtId="4" fontId="0" fillId="0" borderId="1" xfId="0" applyNumberFormat="1" applyBorder="1"/>
    <xf numFmtId="4" fontId="7" fillId="0" borderId="1" xfId="0" applyNumberFormat="1" applyFont="1" applyBorder="1"/>
    <xf numFmtId="14" fontId="0" fillId="0" borderId="0" xfId="0" applyNumberFormat="1" applyFont="1" applyAlignment="1">
      <alignment horizontal="left" wrapText="1"/>
    </xf>
    <xf numFmtId="0" fontId="0" fillId="0" borderId="0" xfId="0" applyBorder="1"/>
    <xf numFmtId="3" fontId="0" fillId="0" borderId="19" xfId="0" applyNumberFormat="1" applyBorder="1"/>
    <xf numFmtId="3" fontId="3" fillId="0" borderId="2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0</xdr:colOff>
      <xdr:row>4</xdr:row>
      <xdr:rowOff>228600</xdr:rowOff>
    </xdr:to>
    <xdr:pic>
      <xdr:nvPicPr>
        <xdr:cNvPr id="2" name="Picture 54" descr="zs_hl_papi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69760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0</xdr:colOff>
      <xdr:row>4</xdr:row>
      <xdr:rowOff>228600</xdr:rowOff>
    </xdr:to>
    <xdr:pic>
      <xdr:nvPicPr>
        <xdr:cNvPr id="2" name="Picture 54" descr="zs_hl_papi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69760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E67"/>
  <sheetViews>
    <sheetView topLeftCell="A7" workbookViewId="0">
      <selection activeCell="A23" sqref="A23"/>
    </sheetView>
  </sheetViews>
  <sheetFormatPr defaultColWidth="11" defaultRowHeight="13.5" customHeight="1" x14ac:dyDescent="0.25"/>
  <cols>
    <col min="1" max="1" width="54.28515625" customWidth="1"/>
    <col min="2" max="2" width="12.42578125" hidden="1" customWidth="1"/>
    <col min="3" max="3" width="11" hidden="1" customWidth="1"/>
    <col min="4" max="5" width="13.7109375" customWidth="1"/>
    <col min="250" max="250" width="50.7109375" customWidth="1"/>
    <col min="251" max="251" width="12.42578125" customWidth="1"/>
    <col min="252" max="253" width="0" hidden="1" customWidth="1"/>
    <col min="506" max="506" width="50.7109375" customWidth="1"/>
    <col min="507" max="507" width="12.42578125" customWidth="1"/>
    <col min="508" max="509" width="0" hidden="1" customWidth="1"/>
    <col min="762" max="762" width="50.7109375" customWidth="1"/>
    <col min="763" max="763" width="12.42578125" customWidth="1"/>
    <col min="764" max="765" width="0" hidden="1" customWidth="1"/>
    <col min="1018" max="1018" width="50.7109375" customWidth="1"/>
    <col min="1019" max="1019" width="12.42578125" customWidth="1"/>
    <col min="1020" max="1021" width="0" hidden="1" customWidth="1"/>
    <col min="1274" max="1274" width="50.7109375" customWidth="1"/>
    <col min="1275" max="1275" width="12.42578125" customWidth="1"/>
    <col min="1276" max="1277" width="0" hidden="1" customWidth="1"/>
    <col min="1530" max="1530" width="50.7109375" customWidth="1"/>
    <col min="1531" max="1531" width="12.42578125" customWidth="1"/>
    <col min="1532" max="1533" width="0" hidden="1" customWidth="1"/>
    <col min="1786" max="1786" width="50.7109375" customWidth="1"/>
    <col min="1787" max="1787" width="12.42578125" customWidth="1"/>
    <col min="1788" max="1789" width="0" hidden="1" customWidth="1"/>
    <col min="2042" max="2042" width="50.7109375" customWidth="1"/>
    <col min="2043" max="2043" width="12.42578125" customWidth="1"/>
    <col min="2044" max="2045" width="0" hidden="1" customWidth="1"/>
    <col min="2298" max="2298" width="50.7109375" customWidth="1"/>
    <col min="2299" max="2299" width="12.42578125" customWidth="1"/>
    <col min="2300" max="2301" width="0" hidden="1" customWidth="1"/>
    <col min="2554" max="2554" width="50.7109375" customWidth="1"/>
    <col min="2555" max="2555" width="12.42578125" customWidth="1"/>
    <col min="2556" max="2557" width="0" hidden="1" customWidth="1"/>
    <col min="2810" max="2810" width="50.7109375" customWidth="1"/>
    <col min="2811" max="2811" width="12.42578125" customWidth="1"/>
    <col min="2812" max="2813" width="0" hidden="1" customWidth="1"/>
    <col min="3066" max="3066" width="50.7109375" customWidth="1"/>
    <col min="3067" max="3067" width="12.42578125" customWidth="1"/>
    <col min="3068" max="3069" width="0" hidden="1" customWidth="1"/>
    <col min="3322" max="3322" width="50.7109375" customWidth="1"/>
    <col min="3323" max="3323" width="12.42578125" customWidth="1"/>
    <col min="3324" max="3325" width="0" hidden="1" customWidth="1"/>
    <col min="3578" max="3578" width="50.7109375" customWidth="1"/>
    <col min="3579" max="3579" width="12.42578125" customWidth="1"/>
    <col min="3580" max="3581" width="0" hidden="1" customWidth="1"/>
    <col min="3834" max="3834" width="50.7109375" customWidth="1"/>
    <col min="3835" max="3835" width="12.42578125" customWidth="1"/>
    <col min="3836" max="3837" width="0" hidden="1" customWidth="1"/>
    <col min="4090" max="4090" width="50.7109375" customWidth="1"/>
    <col min="4091" max="4091" width="12.42578125" customWidth="1"/>
    <col min="4092" max="4093" width="0" hidden="1" customWidth="1"/>
    <col min="4346" max="4346" width="50.7109375" customWidth="1"/>
    <col min="4347" max="4347" width="12.42578125" customWidth="1"/>
    <col min="4348" max="4349" width="0" hidden="1" customWidth="1"/>
    <col min="4602" max="4602" width="50.7109375" customWidth="1"/>
    <col min="4603" max="4603" width="12.42578125" customWidth="1"/>
    <col min="4604" max="4605" width="0" hidden="1" customWidth="1"/>
    <col min="4858" max="4858" width="50.7109375" customWidth="1"/>
    <col min="4859" max="4859" width="12.42578125" customWidth="1"/>
    <col min="4860" max="4861" width="0" hidden="1" customWidth="1"/>
    <col min="5114" max="5114" width="50.7109375" customWidth="1"/>
    <col min="5115" max="5115" width="12.42578125" customWidth="1"/>
    <col min="5116" max="5117" width="0" hidden="1" customWidth="1"/>
    <col min="5370" max="5370" width="50.7109375" customWidth="1"/>
    <col min="5371" max="5371" width="12.42578125" customWidth="1"/>
    <col min="5372" max="5373" width="0" hidden="1" customWidth="1"/>
    <col min="5626" max="5626" width="50.7109375" customWidth="1"/>
    <col min="5627" max="5627" width="12.42578125" customWidth="1"/>
    <col min="5628" max="5629" width="0" hidden="1" customWidth="1"/>
    <col min="5882" max="5882" width="50.7109375" customWidth="1"/>
    <col min="5883" max="5883" width="12.42578125" customWidth="1"/>
    <col min="5884" max="5885" width="0" hidden="1" customWidth="1"/>
    <col min="6138" max="6138" width="50.7109375" customWidth="1"/>
    <col min="6139" max="6139" width="12.42578125" customWidth="1"/>
    <col min="6140" max="6141" width="0" hidden="1" customWidth="1"/>
    <col min="6394" max="6394" width="50.7109375" customWidth="1"/>
    <col min="6395" max="6395" width="12.42578125" customWidth="1"/>
    <col min="6396" max="6397" width="0" hidden="1" customWidth="1"/>
    <col min="6650" max="6650" width="50.7109375" customWidth="1"/>
    <col min="6651" max="6651" width="12.42578125" customWidth="1"/>
    <col min="6652" max="6653" width="0" hidden="1" customWidth="1"/>
    <col min="6906" max="6906" width="50.7109375" customWidth="1"/>
    <col min="6907" max="6907" width="12.42578125" customWidth="1"/>
    <col min="6908" max="6909" width="0" hidden="1" customWidth="1"/>
    <col min="7162" max="7162" width="50.7109375" customWidth="1"/>
    <col min="7163" max="7163" width="12.42578125" customWidth="1"/>
    <col min="7164" max="7165" width="0" hidden="1" customWidth="1"/>
    <col min="7418" max="7418" width="50.7109375" customWidth="1"/>
    <col min="7419" max="7419" width="12.42578125" customWidth="1"/>
    <col min="7420" max="7421" width="0" hidden="1" customWidth="1"/>
    <col min="7674" max="7674" width="50.7109375" customWidth="1"/>
    <col min="7675" max="7675" width="12.42578125" customWidth="1"/>
    <col min="7676" max="7677" width="0" hidden="1" customWidth="1"/>
    <col min="7930" max="7930" width="50.7109375" customWidth="1"/>
    <col min="7931" max="7931" width="12.42578125" customWidth="1"/>
    <col min="7932" max="7933" width="0" hidden="1" customWidth="1"/>
    <col min="8186" max="8186" width="50.7109375" customWidth="1"/>
    <col min="8187" max="8187" width="12.42578125" customWidth="1"/>
    <col min="8188" max="8189" width="0" hidden="1" customWidth="1"/>
    <col min="8442" max="8442" width="50.7109375" customWidth="1"/>
    <col min="8443" max="8443" width="12.42578125" customWidth="1"/>
    <col min="8444" max="8445" width="0" hidden="1" customWidth="1"/>
    <col min="8698" max="8698" width="50.7109375" customWidth="1"/>
    <col min="8699" max="8699" width="12.42578125" customWidth="1"/>
    <col min="8700" max="8701" width="0" hidden="1" customWidth="1"/>
    <col min="8954" max="8954" width="50.7109375" customWidth="1"/>
    <col min="8955" max="8955" width="12.42578125" customWidth="1"/>
    <col min="8956" max="8957" width="0" hidden="1" customWidth="1"/>
    <col min="9210" max="9210" width="50.7109375" customWidth="1"/>
    <col min="9211" max="9211" width="12.42578125" customWidth="1"/>
    <col min="9212" max="9213" width="0" hidden="1" customWidth="1"/>
    <col min="9466" max="9466" width="50.7109375" customWidth="1"/>
    <col min="9467" max="9467" width="12.42578125" customWidth="1"/>
    <col min="9468" max="9469" width="0" hidden="1" customWidth="1"/>
    <col min="9722" max="9722" width="50.7109375" customWidth="1"/>
    <col min="9723" max="9723" width="12.42578125" customWidth="1"/>
    <col min="9724" max="9725" width="0" hidden="1" customWidth="1"/>
    <col min="9978" max="9978" width="50.7109375" customWidth="1"/>
    <col min="9979" max="9979" width="12.42578125" customWidth="1"/>
    <col min="9980" max="9981" width="0" hidden="1" customWidth="1"/>
    <col min="10234" max="10234" width="50.7109375" customWidth="1"/>
    <col min="10235" max="10235" width="12.42578125" customWidth="1"/>
    <col min="10236" max="10237" width="0" hidden="1" customWidth="1"/>
    <col min="10490" max="10490" width="50.7109375" customWidth="1"/>
    <col min="10491" max="10491" width="12.42578125" customWidth="1"/>
    <col min="10492" max="10493" width="0" hidden="1" customWidth="1"/>
    <col min="10746" max="10746" width="50.7109375" customWidth="1"/>
    <col min="10747" max="10747" width="12.42578125" customWidth="1"/>
    <col min="10748" max="10749" width="0" hidden="1" customWidth="1"/>
    <col min="11002" max="11002" width="50.7109375" customWidth="1"/>
    <col min="11003" max="11003" width="12.42578125" customWidth="1"/>
    <col min="11004" max="11005" width="0" hidden="1" customWidth="1"/>
    <col min="11258" max="11258" width="50.7109375" customWidth="1"/>
    <col min="11259" max="11259" width="12.42578125" customWidth="1"/>
    <col min="11260" max="11261" width="0" hidden="1" customWidth="1"/>
    <col min="11514" max="11514" width="50.7109375" customWidth="1"/>
    <col min="11515" max="11515" width="12.42578125" customWidth="1"/>
    <col min="11516" max="11517" width="0" hidden="1" customWidth="1"/>
    <col min="11770" max="11770" width="50.7109375" customWidth="1"/>
    <col min="11771" max="11771" width="12.42578125" customWidth="1"/>
    <col min="11772" max="11773" width="0" hidden="1" customWidth="1"/>
    <col min="12026" max="12026" width="50.7109375" customWidth="1"/>
    <col min="12027" max="12027" width="12.42578125" customWidth="1"/>
    <col min="12028" max="12029" width="0" hidden="1" customWidth="1"/>
    <col min="12282" max="12282" width="50.7109375" customWidth="1"/>
    <col min="12283" max="12283" width="12.42578125" customWidth="1"/>
    <col min="12284" max="12285" width="0" hidden="1" customWidth="1"/>
    <col min="12538" max="12538" width="50.7109375" customWidth="1"/>
    <col min="12539" max="12539" width="12.42578125" customWidth="1"/>
    <col min="12540" max="12541" width="0" hidden="1" customWidth="1"/>
    <col min="12794" max="12794" width="50.7109375" customWidth="1"/>
    <col min="12795" max="12795" width="12.42578125" customWidth="1"/>
    <col min="12796" max="12797" width="0" hidden="1" customWidth="1"/>
    <col min="13050" max="13050" width="50.7109375" customWidth="1"/>
    <col min="13051" max="13051" width="12.42578125" customWidth="1"/>
    <col min="13052" max="13053" width="0" hidden="1" customWidth="1"/>
    <col min="13306" max="13306" width="50.7109375" customWidth="1"/>
    <col min="13307" max="13307" width="12.42578125" customWidth="1"/>
    <col min="13308" max="13309" width="0" hidden="1" customWidth="1"/>
    <col min="13562" max="13562" width="50.7109375" customWidth="1"/>
    <col min="13563" max="13563" width="12.42578125" customWidth="1"/>
    <col min="13564" max="13565" width="0" hidden="1" customWidth="1"/>
    <col min="13818" max="13818" width="50.7109375" customWidth="1"/>
    <col min="13819" max="13819" width="12.42578125" customWidth="1"/>
    <col min="13820" max="13821" width="0" hidden="1" customWidth="1"/>
    <col min="14074" max="14074" width="50.7109375" customWidth="1"/>
    <col min="14075" max="14075" width="12.42578125" customWidth="1"/>
    <col min="14076" max="14077" width="0" hidden="1" customWidth="1"/>
    <col min="14330" max="14330" width="50.7109375" customWidth="1"/>
    <col min="14331" max="14331" width="12.42578125" customWidth="1"/>
    <col min="14332" max="14333" width="0" hidden="1" customWidth="1"/>
    <col min="14586" max="14586" width="50.7109375" customWidth="1"/>
    <col min="14587" max="14587" width="12.42578125" customWidth="1"/>
    <col min="14588" max="14589" width="0" hidden="1" customWidth="1"/>
    <col min="14842" max="14842" width="50.7109375" customWidth="1"/>
    <col min="14843" max="14843" width="12.42578125" customWidth="1"/>
    <col min="14844" max="14845" width="0" hidden="1" customWidth="1"/>
    <col min="15098" max="15098" width="50.7109375" customWidth="1"/>
    <col min="15099" max="15099" width="12.42578125" customWidth="1"/>
    <col min="15100" max="15101" width="0" hidden="1" customWidth="1"/>
    <col min="15354" max="15354" width="50.7109375" customWidth="1"/>
    <col min="15355" max="15355" width="12.42578125" customWidth="1"/>
    <col min="15356" max="15357" width="0" hidden="1" customWidth="1"/>
    <col min="15610" max="15610" width="50.7109375" customWidth="1"/>
    <col min="15611" max="15611" width="12.42578125" customWidth="1"/>
    <col min="15612" max="15613" width="0" hidden="1" customWidth="1"/>
    <col min="15866" max="15866" width="50.7109375" customWidth="1"/>
    <col min="15867" max="15867" width="12.42578125" customWidth="1"/>
    <col min="15868" max="15869" width="0" hidden="1" customWidth="1"/>
    <col min="16122" max="16122" width="50.7109375" customWidth="1"/>
    <col min="16123" max="16123" width="12.42578125" customWidth="1"/>
    <col min="16124" max="16125" width="0" hidden="1" customWidth="1"/>
  </cols>
  <sheetData>
    <row r="7" spans="1:5" ht="18" x14ac:dyDescent="0.25">
      <c r="A7" s="1" t="s">
        <v>63</v>
      </c>
    </row>
    <row r="8" spans="1:5" ht="15.75" thickBot="1" x14ac:dyDescent="0.3">
      <c r="A8" s="2"/>
      <c r="B8" s="3" t="s">
        <v>0</v>
      </c>
      <c r="D8" s="3" t="s">
        <v>59</v>
      </c>
      <c r="E8" s="3" t="s">
        <v>60</v>
      </c>
    </row>
    <row r="9" spans="1:5" ht="15.75" thickBot="1" x14ac:dyDescent="0.3">
      <c r="A9" s="4" t="s">
        <v>1</v>
      </c>
      <c r="B9" s="5" t="e">
        <f>SUM(B10:B14)</f>
        <v>#REF!</v>
      </c>
      <c r="D9" s="5">
        <f t="shared" ref="D9:E9" si="0">SUM(D10:D14)</f>
        <v>906327</v>
      </c>
      <c r="E9" s="5">
        <f t="shared" si="0"/>
        <v>984000</v>
      </c>
    </row>
    <row r="10" spans="1:5" ht="15" x14ac:dyDescent="0.25">
      <c r="A10" s="6" t="s">
        <v>2</v>
      </c>
      <c r="B10" s="7" t="e">
        <f>+#REF!-#REF!</f>
        <v>#REF!</v>
      </c>
      <c r="D10" s="36">
        <v>403727</v>
      </c>
      <c r="E10" s="36">
        <v>445000</v>
      </c>
    </row>
    <row r="11" spans="1:5" ht="15" x14ac:dyDescent="0.25">
      <c r="A11" s="8" t="s">
        <v>3</v>
      </c>
      <c r="B11" s="7" t="e">
        <f>+#REF!-#REF!</f>
        <v>#REF!</v>
      </c>
      <c r="D11" s="9">
        <v>300000</v>
      </c>
      <c r="E11" s="9">
        <v>320000</v>
      </c>
    </row>
    <row r="12" spans="1:5" ht="15" x14ac:dyDescent="0.25">
      <c r="A12" s="8" t="s">
        <v>4</v>
      </c>
      <c r="B12" s="7" t="e">
        <f>+#REF!-#REF!</f>
        <v>#REF!</v>
      </c>
      <c r="C12">
        <v>39.700000000000003</v>
      </c>
      <c r="D12" s="9">
        <v>63500</v>
      </c>
      <c r="E12" s="9">
        <v>68000</v>
      </c>
    </row>
    <row r="13" spans="1:5" ht="15" x14ac:dyDescent="0.25">
      <c r="A13" s="8" t="s">
        <v>5</v>
      </c>
      <c r="B13" s="7" t="e">
        <f>+#REF!-#REF!</f>
        <v>#REF!</v>
      </c>
      <c r="C13">
        <v>41.3</v>
      </c>
      <c r="D13" s="9">
        <v>65600</v>
      </c>
      <c r="E13" s="9">
        <v>70000</v>
      </c>
    </row>
    <row r="14" spans="1:5" ht="15" thickBot="1" x14ac:dyDescent="0.35">
      <c r="A14" s="6" t="s">
        <v>6</v>
      </c>
      <c r="B14" s="7" t="e">
        <f>+#REF!-#REF!</f>
        <v>#REF!</v>
      </c>
      <c r="C14" t="s">
        <v>7</v>
      </c>
      <c r="D14" s="35">
        <v>73500</v>
      </c>
      <c r="E14" s="35">
        <v>81000</v>
      </c>
    </row>
    <row r="15" spans="1:5" ht="15.75" thickBot="1" x14ac:dyDescent="0.3">
      <c r="A15" s="4" t="s">
        <v>8</v>
      </c>
      <c r="B15" s="11" t="e">
        <f>SUM(B16:B24)</f>
        <v>#REF!</v>
      </c>
      <c r="D15" s="11">
        <f t="shared" ref="D15:E15" si="1">SUM(D16:D24)</f>
        <v>218000</v>
      </c>
      <c r="E15" s="11">
        <f t="shared" si="1"/>
        <v>265000</v>
      </c>
    </row>
    <row r="16" spans="1:5" ht="14.45" x14ac:dyDescent="0.3">
      <c r="A16" s="6" t="s">
        <v>9</v>
      </c>
      <c r="B16" s="7" t="e">
        <f>+#REF!-#REF!</f>
        <v>#REF!</v>
      </c>
      <c r="D16" s="7">
        <v>20000</v>
      </c>
      <c r="E16" s="7">
        <v>20000</v>
      </c>
    </row>
    <row r="17" spans="1:5" ht="15" x14ac:dyDescent="0.25">
      <c r="A17" s="6" t="s">
        <v>10</v>
      </c>
      <c r="B17" s="7" t="e">
        <f>+#REF!-#REF!</f>
        <v>#REF!</v>
      </c>
      <c r="D17" s="9">
        <v>50000</v>
      </c>
      <c r="E17" s="9">
        <v>55000</v>
      </c>
    </row>
    <row r="18" spans="1:5" ht="15" x14ac:dyDescent="0.25">
      <c r="A18" s="8" t="s">
        <v>11</v>
      </c>
      <c r="B18" s="7" t="e">
        <f>+#REF!-#REF!</f>
        <v>#REF!</v>
      </c>
      <c r="D18" s="9">
        <v>20000</v>
      </c>
      <c r="E18" s="9">
        <v>25000</v>
      </c>
    </row>
    <row r="19" spans="1:5" ht="15" x14ac:dyDescent="0.25">
      <c r="A19" s="8" t="s">
        <v>12</v>
      </c>
      <c r="B19" s="7" t="e">
        <f>+#REF!-#REF!</f>
        <v>#REF!</v>
      </c>
      <c r="D19" s="9">
        <v>20000</v>
      </c>
      <c r="E19" s="9">
        <v>20000</v>
      </c>
    </row>
    <row r="20" spans="1:5" ht="15" x14ac:dyDescent="0.25">
      <c r="A20" s="8" t="s">
        <v>13</v>
      </c>
      <c r="B20" s="7" t="e">
        <f>+#REF!-#REF!</f>
        <v>#REF!</v>
      </c>
      <c r="D20" s="9">
        <v>3000</v>
      </c>
      <c r="E20" s="9">
        <v>5000</v>
      </c>
    </row>
    <row r="21" spans="1:5" ht="15" x14ac:dyDescent="0.25">
      <c r="A21" s="8" t="s">
        <v>42</v>
      </c>
      <c r="B21" s="7" t="e">
        <f>+#REF!-#REF!</f>
        <v>#REF!</v>
      </c>
      <c r="D21" s="9">
        <v>10000</v>
      </c>
      <c r="E21" s="9">
        <v>15000</v>
      </c>
    </row>
    <row r="22" spans="1:5" ht="15" x14ac:dyDescent="0.25">
      <c r="A22" s="8" t="s">
        <v>14</v>
      </c>
      <c r="B22" s="7" t="e">
        <f>+#REF!-#REF!</f>
        <v>#REF!</v>
      </c>
      <c r="D22" s="9">
        <v>20000</v>
      </c>
      <c r="E22" s="9">
        <v>20000</v>
      </c>
    </row>
    <row r="23" spans="1:5" ht="15" x14ac:dyDescent="0.25">
      <c r="A23" s="8" t="s">
        <v>47</v>
      </c>
      <c r="B23" s="7" t="e">
        <f>+#REF!-#REF!</f>
        <v>#REF!</v>
      </c>
      <c r="D23" s="9">
        <v>60000</v>
      </c>
      <c r="E23" s="9">
        <v>60000</v>
      </c>
    </row>
    <row r="24" spans="1:5" ht="15.75" thickBot="1" x14ac:dyDescent="0.3">
      <c r="A24" s="8" t="s">
        <v>15</v>
      </c>
      <c r="B24" s="7" t="e">
        <f>+#REF!-#REF!</f>
        <v>#REF!</v>
      </c>
      <c r="D24" s="10">
        <v>15000</v>
      </c>
      <c r="E24" s="10">
        <v>45000</v>
      </c>
    </row>
    <row r="25" spans="1:5" ht="15.75" thickBot="1" x14ac:dyDescent="0.3">
      <c r="A25" s="4" t="s">
        <v>16</v>
      </c>
      <c r="B25" s="11" t="e">
        <f>+#REF!-#REF!</f>
        <v>#REF!</v>
      </c>
      <c r="D25" s="11">
        <v>15000</v>
      </c>
      <c r="E25" s="11">
        <v>15000</v>
      </c>
    </row>
    <row r="26" spans="1:5" ht="15.75" thickBot="1" x14ac:dyDescent="0.3">
      <c r="A26" s="4" t="s">
        <v>17</v>
      </c>
      <c r="B26" s="13" t="e">
        <f>SUM(B27:B30)</f>
        <v>#REF!</v>
      </c>
      <c r="D26" s="13">
        <f>SUM(D27:D30)</f>
        <v>80000</v>
      </c>
      <c r="E26" s="13">
        <f>SUM(E27:E30)</f>
        <v>55000</v>
      </c>
    </row>
    <row r="27" spans="1:5" ht="15" x14ac:dyDescent="0.25">
      <c r="A27" s="14" t="s">
        <v>18</v>
      </c>
      <c r="B27" s="15" t="e">
        <f>+#REF!-#REF!</f>
        <v>#REF!</v>
      </c>
      <c r="D27" s="15">
        <v>10000</v>
      </c>
      <c r="E27" s="15">
        <v>10000</v>
      </c>
    </row>
    <row r="28" spans="1:5" ht="15" x14ac:dyDescent="0.25">
      <c r="A28" s="16" t="s">
        <v>48</v>
      </c>
      <c r="B28" s="28" t="e">
        <f>+#REF!-#REF!</f>
        <v>#REF!</v>
      </c>
      <c r="C28" s="30"/>
      <c r="D28" s="28">
        <v>25000</v>
      </c>
      <c r="E28" s="28">
        <v>15000</v>
      </c>
    </row>
    <row r="29" spans="1:5" ht="15" x14ac:dyDescent="0.25">
      <c r="A29" s="41" t="s">
        <v>50</v>
      </c>
      <c r="B29" s="31"/>
      <c r="C29" s="30"/>
      <c r="D29" s="31"/>
      <c r="E29" s="31">
        <v>30000</v>
      </c>
    </row>
    <row r="30" spans="1:5" ht="15.75" thickBot="1" x14ac:dyDescent="0.3">
      <c r="A30" s="17" t="s">
        <v>49</v>
      </c>
      <c r="B30" s="29" t="e">
        <f>+#REF!-#REF!</f>
        <v>#REF!</v>
      </c>
      <c r="C30" s="30"/>
      <c r="D30" s="29">
        <f>21000+24000</f>
        <v>45000</v>
      </c>
      <c r="E30" s="29"/>
    </row>
    <row r="31" spans="1:5" ht="15.75" thickBot="1" x14ac:dyDescent="0.3">
      <c r="A31" s="18" t="s">
        <v>19</v>
      </c>
      <c r="B31" s="19" t="e">
        <f>+#REF!-#REF!</f>
        <v>#REF!</v>
      </c>
      <c r="D31" s="19">
        <v>10000</v>
      </c>
      <c r="E31" s="19">
        <v>10000</v>
      </c>
    </row>
    <row r="32" spans="1:5" ht="15.75" thickBot="1" x14ac:dyDescent="0.3">
      <c r="A32" s="4" t="s">
        <v>20</v>
      </c>
      <c r="B32" s="11" t="e">
        <f>SUM(B33:B47)</f>
        <v>#REF!</v>
      </c>
      <c r="D32" s="11">
        <f t="shared" ref="D32:E32" si="2">SUM(D33:D47)</f>
        <v>320173</v>
      </c>
      <c r="E32" s="11">
        <f t="shared" si="2"/>
        <v>336773</v>
      </c>
    </row>
    <row r="33" spans="1:5" ht="15" x14ac:dyDescent="0.25">
      <c r="A33" s="8" t="s">
        <v>21</v>
      </c>
      <c r="B33" s="7" t="e">
        <f>+#REF!-#REF!</f>
        <v>#REF!</v>
      </c>
      <c r="D33" s="7">
        <v>20000</v>
      </c>
      <c r="E33" s="7">
        <v>20000</v>
      </c>
    </row>
    <row r="34" spans="1:5" ht="15" x14ac:dyDescent="0.25">
      <c r="A34" s="8" t="s">
        <v>22</v>
      </c>
      <c r="B34" s="7" t="e">
        <f>+#REF!-#REF!</f>
        <v>#REF!</v>
      </c>
      <c r="D34" s="20">
        <v>38173</v>
      </c>
      <c r="E34" s="20">
        <v>38173</v>
      </c>
    </row>
    <row r="35" spans="1:5" ht="15" x14ac:dyDescent="0.25">
      <c r="A35" s="8" t="s">
        <v>23</v>
      </c>
      <c r="B35" s="7" t="e">
        <f>+#REF!-#REF!</f>
        <v>#REF!</v>
      </c>
      <c r="D35" s="20">
        <v>9000</v>
      </c>
      <c r="E35" s="20">
        <v>9000</v>
      </c>
    </row>
    <row r="36" spans="1:5" ht="15" x14ac:dyDescent="0.25">
      <c r="A36" s="8" t="s">
        <v>43</v>
      </c>
      <c r="B36" s="7" t="e">
        <f>+#REF!-#REF!</f>
        <v>#REF!</v>
      </c>
      <c r="D36" s="9">
        <v>40000</v>
      </c>
      <c r="E36" s="9">
        <v>35000</v>
      </c>
    </row>
    <row r="37" spans="1:5" ht="15" x14ac:dyDescent="0.25">
      <c r="A37" s="8" t="s">
        <v>24</v>
      </c>
      <c r="B37" s="7" t="e">
        <f>+#REF!-#REF!</f>
        <v>#REF!</v>
      </c>
      <c r="D37" s="9">
        <v>29000</v>
      </c>
      <c r="E37" s="22">
        <v>31000</v>
      </c>
    </row>
    <row r="38" spans="1:5" ht="15" x14ac:dyDescent="0.25">
      <c r="A38" s="8" t="s">
        <v>25</v>
      </c>
      <c r="B38" s="7" t="e">
        <f>+#REF!-#REF!</f>
        <v>#REF!</v>
      </c>
      <c r="D38" s="9">
        <v>25000</v>
      </c>
      <c r="E38" s="9">
        <v>25000</v>
      </c>
    </row>
    <row r="39" spans="1:5" ht="15" x14ac:dyDescent="0.25">
      <c r="A39" s="8" t="s">
        <v>26</v>
      </c>
      <c r="B39" s="20" t="e">
        <f>+#REF!-#REF!</f>
        <v>#REF!</v>
      </c>
      <c r="C39" s="21"/>
      <c r="D39" s="9">
        <v>35000</v>
      </c>
      <c r="E39" s="9">
        <v>35000</v>
      </c>
    </row>
    <row r="40" spans="1:5" ht="15" x14ac:dyDescent="0.25">
      <c r="A40" s="8" t="s">
        <v>46</v>
      </c>
      <c r="B40" s="7" t="e">
        <f>+#REF!-#REF!</f>
        <v>#REF!</v>
      </c>
      <c r="D40" s="9">
        <v>10000</v>
      </c>
      <c r="E40" s="9">
        <v>10000</v>
      </c>
    </row>
    <row r="41" spans="1:5" ht="15" x14ac:dyDescent="0.25">
      <c r="A41" s="8" t="s">
        <v>58</v>
      </c>
      <c r="B41" s="20" t="e">
        <f>+#REF!-#REF!</f>
        <v>#REF!</v>
      </c>
      <c r="C41" s="21" t="s">
        <v>27</v>
      </c>
      <c r="D41" s="22">
        <v>0</v>
      </c>
      <c r="E41" s="22">
        <v>10000</v>
      </c>
    </row>
    <row r="42" spans="1:5" ht="15" x14ac:dyDescent="0.25">
      <c r="A42" s="8" t="s">
        <v>28</v>
      </c>
      <c r="B42" s="20" t="e">
        <f>+#REF!-#REF!</f>
        <v>#REF!</v>
      </c>
      <c r="D42" s="22">
        <v>8000</v>
      </c>
      <c r="E42" s="22">
        <v>8000</v>
      </c>
    </row>
    <row r="43" spans="1:5" ht="15" x14ac:dyDescent="0.25">
      <c r="A43" s="8" t="s">
        <v>29</v>
      </c>
      <c r="B43" s="7" t="e">
        <f>+#REF!-#REF!</f>
        <v>#REF!</v>
      </c>
      <c r="C43" t="s">
        <v>30</v>
      </c>
      <c r="D43" s="9">
        <v>13000</v>
      </c>
      <c r="E43" s="9">
        <v>13000</v>
      </c>
    </row>
    <row r="44" spans="1:5" ht="15" x14ac:dyDescent="0.25">
      <c r="A44" s="8" t="s">
        <v>31</v>
      </c>
      <c r="B44" s="7" t="e">
        <f>+#REF!-#REF!</f>
        <v>#REF!</v>
      </c>
      <c r="D44" s="9">
        <v>8000</v>
      </c>
      <c r="E44" s="9">
        <v>9600</v>
      </c>
    </row>
    <row r="45" spans="1:5" ht="15" x14ac:dyDescent="0.25">
      <c r="A45" s="8" t="s">
        <v>32</v>
      </c>
      <c r="B45" s="7" t="e">
        <f>+#REF!-#REF!</f>
        <v>#REF!</v>
      </c>
      <c r="D45" s="22">
        <v>5000</v>
      </c>
      <c r="E45" s="22">
        <v>5000</v>
      </c>
    </row>
    <row r="46" spans="1:5" ht="15" x14ac:dyDescent="0.25">
      <c r="A46" s="23" t="s">
        <v>33</v>
      </c>
      <c r="B46" s="7" t="e">
        <f>+#REF!-#REF!</f>
        <v>#REF!</v>
      </c>
      <c r="C46" t="s">
        <v>34</v>
      </c>
      <c r="D46" s="22">
        <v>30000</v>
      </c>
      <c r="E46" s="22">
        <v>35000</v>
      </c>
    </row>
    <row r="47" spans="1:5" ht="15.75" thickBot="1" x14ac:dyDescent="0.3">
      <c r="A47" s="23" t="s">
        <v>35</v>
      </c>
      <c r="B47" s="7" t="e">
        <f>+#REF!-#REF!</f>
        <v>#REF!</v>
      </c>
      <c r="C47" t="s">
        <v>36</v>
      </c>
      <c r="D47" s="12">
        <v>50000</v>
      </c>
      <c r="E47" s="12">
        <v>53000</v>
      </c>
    </row>
    <row r="48" spans="1:5" ht="15.75" thickBot="1" x14ac:dyDescent="0.3">
      <c r="A48" s="4" t="s">
        <v>37</v>
      </c>
      <c r="B48" s="24" t="e">
        <f>+#REF!-#REF!</f>
        <v>#REF!</v>
      </c>
      <c r="D48" s="24">
        <v>130000</v>
      </c>
      <c r="E48" s="24">
        <v>133727</v>
      </c>
    </row>
    <row r="49" spans="1:5" ht="15.75" thickBot="1" x14ac:dyDescent="0.3">
      <c r="A49" s="4" t="s">
        <v>38</v>
      </c>
      <c r="B49" s="24" t="e">
        <f>+#REF!-#REF!</f>
        <v>#REF!</v>
      </c>
      <c r="D49" s="25">
        <v>20000</v>
      </c>
      <c r="E49" s="25">
        <v>20000</v>
      </c>
    </row>
    <row r="50" spans="1:5" ht="15.75" thickBot="1" x14ac:dyDescent="0.3">
      <c r="A50" s="4" t="s">
        <v>39</v>
      </c>
      <c r="B50" s="25" t="e">
        <f>+#REF!-#REF!</f>
        <v>#REF!</v>
      </c>
      <c r="D50" s="25">
        <v>20000</v>
      </c>
      <c r="E50" s="25">
        <v>20000</v>
      </c>
    </row>
    <row r="51" spans="1:5" ht="15.75" thickBot="1" x14ac:dyDescent="0.3">
      <c r="A51" s="32" t="s">
        <v>44</v>
      </c>
      <c r="B51" s="25"/>
      <c r="D51" s="25">
        <v>10500</v>
      </c>
      <c r="E51" s="25">
        <v>10500</v>
      </c>
    </row>
    <row r="52" spans="1:5" ht="15.75" thickBot="1" x14ac:dyDescent="0.3">
      <c r="A52" s="4" t="s">
        <v>40</v>
      </c>
      <c r="B52" s="11" t="e">
        <f>SUM(+B32+B31+B48+B26+B25+B15+B9+#REF!+#REF!+#REF!+B49+B50)</f>
        <v>#REF!</v>
      </c>
      <c r="C52" s="26"/>
      <c r="D52" s="11">
        <f>SUM(+D32+D31+D48+D26+D25+D15+D9+D49+D50+D51)</f>
        <v>1730000</v>
      </c>
      <c r="E52" s="11">
        <f>SUM(+E32+E31+E48+E26+E25+E15+E9+E49+E50+E51)</f>
        <v>1850000</v>
      </c>
    </row>
    <row r="53" spans="1:5" ht="15.75" thickBot="1" x14ac:dyDescent="0.3">
      <c r="A53" s="32"/>
      <c r="B53" s="33"/>
      <c r="C53" s="26"/>
      <c r="D53" s="33"/>
      <c r="E53" s="33"/>
    </row>
    <row r="54" spans="1:5" ht="15.75" thickBot="1" x14ac:dyDescent="0.3">
      <c r="A54" s="27" t="s">
        <v>41</v>
      </c>
      <c r="D54" s="25"/>
      <c r="E54" s="25"/>
    </row>
    <row r="55" spans="1:5" ht="15.75" thickBot="1" x14ac:dyDescent="0.3"/>
    <row r="56" spans="1:5" ht="15.75" thickBot="1" x14ac:dyDescent="0.3">
      <c r="A56" s="37" t="s">
        <v>45</v>
      </c>
      <c r="B56" s="38"/>
      <c r="C56" s="38"/>
      <c r="D56" s="39">
        <f>+D52+D54</f>
        <v>1730000</v>
      </c>
      <c r="E56" s="39">
        <f>+E52+E54</f>
        <v>1850000</v>
      </c>
    </row>
    <row r="57" spans="1:5" ht="15" x14ac:dyDescent="0.25">
      <c r="A57" s="21"/>
    </row>
    <row r="58" spans="1:5" ht="15" x14ac:dyDescent="0.25">
      <c r="A58" s="40"/>
    </row>
    <row r="59" spans="1:5" ht="15" x14ac:dyDescent="0.25">
      <c r="A59" t="s">
        <v>51</v>
      </c>
    </row>
    <row r="60" spans="1:5" ht="15" x14ac:dyDescent="0.25">
      <c r="A60" s="42" t="s">
        <v>52</v>
      </c>
    </row>
    <row r="61" spans="1:5" ht="15" x14ac:dyDescent="0.25">
      <c r="A61" s="42" t="s">
        <v>53</v>
      </c>
    </row>
    <row r="62" spans="1:5" ht="15" x14ac:dyDescent="0.25">
      <c r="A62" s="42" t="s">
        <v>54</v>
      </c>
    </row>
    <row r="63" spans="1:5" ht="15" x14ac:dyDescent="0.25">
      <c r="A63" s="42" t="s">
        <v>57</v>
      </c>
    </row>
    <row r="64" spans="1:5" ht="15" x14ac:dyDescent="0.25">
      <c r="A64" s="42" t="s">
        <v>55</v>
      </c>
    </row>
    <row r="65" spans="1:1" ht="15" x14ac:dyDescent="0.25">
      <c r="A65" s="42" t="s">
        <v>56</v>
      </c>
    </row>
    <row r="66" spans="1:1" ht="15" x14ac:dyDescent="0.25">
      <c r="A66" s="34" t="s">
        <v>61</v>
      </c>
    </row>
    <row r="67" spans="1:1" ht="13.5" customHeight="1" x14ac:dyDescent="0.25">
      <c r="A67" s="43" t="s">
        <v>62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76"/>
  <sheetViews>
    <sheetView tabSelected="1" workbookViewId="0">
      <selection activeCell="E25" sqref="E25"/>
    </sheetView>
  </sheetViews>
  <sheetFormatPr defaultColWidth="11" defaultRowHeight="13.5" customHeight="1" x14ac:dyDescent="0.25"/>
  <cols>
    <col min="1" max="1" width="54.28515625" customWidth="1"/>
    <col min="2" max="2" width="12.42578125" hidden="1" customWidth="1"/>
    <col min="3" max="3" width="11" hidden="1" customWidth="1"/>
    <col min="4" max="4" width="13.85546875" customWidth="1"/>
    <col min="5" max="5" width="14.7109375" customWidth="1"/>
    <col min="6" max="6" width="13.5703125" hidden="1" customWidth="1"/>
    <col min="242" max="242" width="50.7109375" customWidth="1"/>
    <col min="243" max="243" width="12.42578125" customWidth="1"/>
    <col min="244" max="245" width="0" hidden="1" customWidth="1"/>
    <col min="498" max="498" width="50.7109375" customWidth="1"/>
    <col min="499" max="499" width="12.42578125" customWidth="1"/>
    <col min="500" max="501" width="0" hidden="1" customWidth="1"/>
    <col min="754" max="754" width="50.7109375" customWidth="1"/>
    <col min="755" max="755" width="12.42578125" customWidth="1"/>
    <col min="756" max="757" width="0" hidden="1" customWidth="1"/>
    <col min="1010" max="1010" width="50.7109375" customWidth="1"/>
    <col min="1011" max="1011" width="12.42578125" customWidth="1"/>
    <col min="1012" max="1013" width="0" hidden="1" customWidth="1"/>
    <col min="1266" max="1266" width="50.7109375" customWidth="1"/>
    <col min="1267" max="1267" width="12.42578125" customWidth="1"/>
    <col min="1268" max="1269" width="0" hidden="1" customWidth="1"/>
    <col min="1522" max="1522" width="50.7109375" customWidth="1"/>
    <col min="1523" max="1523" width="12.42578125" customWidth="1"/>
    <col min="1524" max="1525" width="0" hidden="1" customWidth="1"/>
    <col min="1778" max="1778" width="50.7109375" customWidth="1"/>
    <col min="1779" max="1779" width="12.42578125" customWidth="1"/>
    <col min="1780" max="1781" width="0" hidden="1" customWidth="1"/>
    <col min="2034" max="2034" width="50.7109375" customWidth="1"/>
    <col min="2035" max="2035" width="12.42578125" customWidth="1"/>
    <col min="2036" max="2037" width="0" hidden="1" customWidth="1"/>
    <col min="2290" max="2290" width="50.7109375" customWidth="1"/>
    <col min="2291" max="2291" width="12.42578125" customWidth="1"/>
    <col min="2292" max="2293" width="0" hidden="1" customWidth="1"/>
    <col min="2546" max="2546" width="50.7109375" customWidth="1"/>
    <col min="2547" max="2547" width="12.42578125" customWidth="1"/>
    <col min="2548" max="2549" width="0" hidden="1" customWidth="1"/>
    <col min="2802" max="2802" width="50.7109375" customWidth="1"/>
    <col min="2803" max="2803" width="12.42578125" customWidth="1"/>
    <col min="2804" max="2805" width="0" hidden="1" customWidth="1"/>
    <col min="3058" max="3058" width="50.7109375" customWidth="1"/>
    <col min="3059" max="3059" width="12.42578125" customWidth="1"/>
    <col min="3060" max="3061" width="0" hidden="1" customWidth="1"/>
    <col min="3314" max="3314" width="50.7109375" customWidth="1"/>
    <col min="3315" max="3315" width="12.42578125" customWidth="1"/>
    <col min="3316" max="3317" width="0" hidden="1" customWidth="1"/>
    <col min="3570" max="3570" width="50.7109375" customWidth="1"/>
    <col min="3571" max="3571" width="12.42578125" customWidth="1"/>
    <col min="3572" max="3573" width="0" hidden="1" customWidth="1"/>
    <col min="3826" max="3826" width="50.7109375" customWidth="1"/>
    <col min="3827" max="3827" width="12.42578125" customWidth="1"/>
    <col min="3828" max="3829" width="0" hidden="1" customWidth="1"/>
    <col min="4082" max="4082" width="50.7109375" customWidth="1"/>
    <col min="4083" max="4083" width="12.42578125" customWidth="1"/>
    <col min="4084" max="4085" width="0" hidden="1" customWidth="1"/>
    <col min="4338" max="4338" width="50.7109375" customWidth="1"/>
    <col min="4339" max="4339" width="12.42578125" customWidth="1"/>
    <col min="4340" max="4341" width="0" hidden="1" customWidth="1"/>
    <col min="4594" max="4594" width="50.7109375" customWidth="1"/>
    <col min="4595" max="4595" width="12.42578125" customWidth="1"/>
    <col min="4596" max="4597" width="0" hidden="1" customWidth="1"/>
    <col min="4850" max="4850" width="50.7109375" customWidth="1"/>
    <col min="4851" max="4851" width="12.42578125" customWidth="1"/>
    <col min="4852" max="4853" width="0" hidden="1" customWidth="1"/>
    <col min="5106" max="5106" width="50.7109375" customWidth="1"/>
    <col min="5107" max="5107" width="12.42578125" customWidth="1"/>
    <col min="5108" max="5109" width="0" hidden="1" customWidth="1"/>
    <col min="5362" max="5362" width="50.7109375" customWidth="1"/>
    <col min="5363" max="5363" width="12.42578125" customWidth="1"/>
    <col min="5364" max="5365" width="0" hidden="1" customWidth="1"/>
    <col min="5618" max="5618" width="50.7109375" customWidth="1"/>
    <col min="5619" max="5619" width="12.42578125" customWidth="1"/>
    <col min="5620" max="5621" width="0" hidden="1" customWidth="1"/>
    <col min="5874" max="5874" width="50.7109375" customWidth="1"/>
    <col min="5875" max="5875" width="12.42578125" customWidth="1"/>
    <col min="5876" max="5877" width="0" hidden="1" customWidth="1"/>
    <col min="6130" max="6130" width="50.7109375" customWidth="1"/>
    <col min="6131" max="6131" width="12.42578125" customWidth="1"/>
    <col min="6132" max="6133" width="0" hidden="1" customWidth="1"/>
    <col min="6386" max="6386" width="50.7109375" customWidth="1"/>
    <col min="6387" max="6387" width="12.42578125" customWidth="1"/>
    <col min="6388" max="6389" width="0" hidden="1" customWidth="1"/>
    <col min="6642" max="6642" width="50.7109375" customWidth="1"/>
    <col min="6643" max="6643" width="12.42578125" customWidth="1"/>
    <col min="6644" max="6645" width="0" hidden="1" customWidth="1"/>
    <col min="6898" max="6898" width="50.7109375" customWidth="1"/>
    <col min="6899" max="6899" width="12.42578125" customWidth="1"/>
    <col min="6900" max="6901" width="0" hidden="1" customWidth="1"/>
    <col min="7154" max="7154" width="50.7109375" customWidth="1"/>
    <col min="7155" max="7155" width="12.42578125" customWidth="1"/>
    <col min="7156" max="7157" width="0" hidden="1" customWidth="1"/>
    <col min="7410" max="7410" width="50.7109375" customWidth="1"/>
    <col min="7411" max="7411" width="12.42578125" customWidth="1"/>
    <col min="7412" max="7413" width="0" hidden="1" customWidth="1"/>
    <col min="7666" max="7666" width="50.7109375" customWidth="1"/>
    <col min="7667" max="7667" width="12.42578125" customWidth="1"/>
    <col min="7668" max="7669" width="0" hidden="1" customWidth="1"/>
    <col min="7922" max="7922" width="50.7109375" customWidth="1"/>
    <col min="7923" max="7923" width="12.42578125" customWidth="1"/>
    <col min="7924" max="7925" width="0" hidden="1" customWidth="1"/>
    <col min="8178" max="8178" width="50.7109375" customWidth="1"/>
    <col min="8179" max="8179" width="12.42578125" customWidth="1"/>
    <col min="8180" max="8181" width="0" hidden="1" customWidth="1"/>
    <col min="8434" max="8434" width="50.7109375" customWidth="1"/>
    <col min="8435" max="8435" width="12.42578125" customWidth="1"/>
    <col min="8436" max="8437" width="0" hidden="1" customWidth="1"/>
    <col min="8690" max="8690" width="50.7109375" customWidth="1"/>
    <col min="8691" max="8691" width="12.42578125" customWidth="1"/>
    <col min="8692" max="8693" width="0" hidden="1" customWidth="1"/>
    <col min="8946" max="8946" width="50.7109375" customWidth="1"/>
    <col min="8947" max="8947" width="12.42578125" customWidth="1"/>
    <col min="8948" max="8949" width="0" hidden="1" customWidth="1"/>
    <col min="9202" max="9202" width="50.7109375" customWidth="1"/>
    <col min="9203" max="9203" width="12.42578125" customWidth="1"/>
    <col min="9204" max="9205" width="0" hidden="1" customWidth="1"/>
    <col min="9458" max="9458" width="50.7109375" customWidth="1"/>
    <col min="9459" max="9459" width="12.42578125" customWidth="1"/>
    <col min="9460" max="9461" width="0" hidden="1" customWidth="1"/>
    <col min="9714" max="9714" width="50.7109375" customWidth="1"/>
    <col min="9715" max="9715" width="12.42578125" customWidth="1"/>
    <col min="9716" max="9717" width="0" hidden="1" customWidth="1"/>
    <col min="9970" max="9970" width="50.7109375" customWidth="1"/>
    <col min="9971" max="9971" width="12.42578125" customWidth="1"/>
    <col min="9972" max="9973" width="0" hidden="1" customWidth="1"/>
    <col min="10226" max="10226" width="50.7109375" customWidth="1"/>
    <col min="10227" max="10227" width="12.42578125" customWidth="1"/>
    <col min="10228" max="10229" width="0" hidden="1" customWidth="1"/>
    <col min="10482" max="10482" width="50.7109375" customWidth="1"/>
    <col min="10483" max="10483" width="12.42578125" customWidth="1"/>
    <col min="10484" max="10485" width="0" hidden="1" customWidth="1"/>
    <col min="10738" max="10738" width="50.7109375" customWidth="1"/>
    <col min="10739" max="10739" width="12.42578125" customWidth="1"/>
    <col min="10740" max="10741" width="0" hidden="1" customWidth="1"/>
    <col min="10994" max="10994" width="50.7109375" customWidth="1"/>
    <col min="10995" max="10995" width="12.42578125" customWidth="1"/>
    <col min="10996" max="10997" width="0" hidden="1" customWidth="1"/>
    <col min="11250" max="11250" width="50.7109375" customWidth="1"/>
    <col min="11251" max="11251" width="12.42578125" customWidth="1"/>
    <col min="11252" max="11253" width="0" hidden="1" customWidth="1"/>
    <col min="11506" max="11506" width="50.7109375" customWidth="1"/>
    <col min="11507" max="11507" width="12.42578125" customWidth="1"/>
    <col min="11508" max="11509" width="0" hidden="1" customWidth="1"/>
    <col min="11762" max="11762" width="50.7109375" customWidth="1"/>
    <col min="11763" max="11763" width="12.42578125" customWidth="1"/>
    <col min="11764" max="11765" width="0" hidden="1" customWidth="1"/>
    <col min="12018" max="12018" width="50.7109375" customWidth="1"/>
    <col min="12019" max="12019" width="12.42578125" customWidth="1"/>
    <col min="12020" max="12021" width="0" hidden="1" customWidth="1"/>
    <col min="12274" max="12274" width="50.7109375" customWidth="1"/>
    <col min="12275" max="12275" width="12.42578125" customWidth="1"/>
    <col min="12276" max="12277" width="0" hidden="1" customWidth="1"/>
    <col min="12530" max="12530" width="50.7109375" customWidth="1"/>
    <col min="12531" max="12531" width="12.42578125" customWidth="1"/>
    <col min="12532" max="12533" width="0" hidden="1" customWidth="1"/>
    <col min="12786" max="12786" width="50.7109375" customWidth="1"/>
    <col min="12787" max="12787" width="12.42578125" customWidth="1"/>
    <col min="12788" max="12789" width="0" hidden="1" customWidth="1"/>
    <col min="13042" max="13042" width="50.7109375" customWidth="1"/>
    <col min="13043" max="13043" width="12.42578125" customWidth="1"/>
    <col min="13044" max="13045" width="0" hidden="1" customWidth="1"/>
    <col min="13298" max="13298" width="50.7109375" customWidth="1"/>
    <col min="13299" max="13299" width="12.42578125" customWidth="1"/>
    <col min="13300" max="13301" width="0" hidden="1" customWidth="1"/>
    <col min="13554" max="13554" width="50.7109375" customWidth="1"/>
    <col min="13555" max="13555" width="12.42578125" customWidth="1"/>
    <col min="13556" max="13557" width="0" hidden="1" customWidth="1"/>
    <col min="13810" max="13810" width="50.7109375" customWidth="1"/>
    <col min="13811" max="13811" width="12.42578125" customWidth="1"/>
    <col min="13812" max="13813" width="0" hidden="1" customWidth="1"/>
    <col min="14066" max="14066" width="50.7109375" customWidth="1"/>
    <col min="14067" max="14067" width="12.42578125" customWidth="1"/>
    <col min="14068" max="14069" width="0" hidden="1" customWidth="1"/>
    <col min="14322" max="14322" width="50.7109375" customWidth="1"/>
    <col min="14323" max="14323" width="12.42578125" customWidth="1"/>
    <col min="14324" max="14325" width="0" hidden="1" customWidth="1"/>
    <col min="14578" max="14578" width="50.7109375" customWidth="1"/>
    <col min="14579" max="14579" width="12.42578125" customWidth="1"/>
    <col min="14580" max="14581" width="0" hidden="1" customWidth="1"/>
    <col min="14834" max="14834" width="50.7109375" customWidth="1"/>
    <col min="14835" max="14835" width="12.42578125" customWidth="1"/>
    <col min="14836" max="14837" width="0" hidden="1" customWidth="1"/>
    <col min="15090" max="15090" width="50.7109375" customWidth="1"/>
    <col min="15091" max="15091" width="12.42578125" customWidth="1"/>
    <col min="15092" max="15093" width="0" hidden="1" customWidth="1"/>
    <col min="15346" max="15346" width="50.7109375" customWidth="1"/>
    <col min="15347" max="15347" width="12.42578125" customWidth="1"/>
    <col min="15348" max="15349" width="0" hidden="1" customWidth="1"/>
    <col min="15602" max="15602" width="50.7109375" customWidth="1"/>
    <col min="15603" max="15603" width="12.42578125" customWidth="1"/>
    <col min="15604" max="15605" width="0" hidden="1" customWidth="1"/>
    <col min="15858" max="15858" width="50.7109375" customWidth="1"/>
    <col min="15859" max="15859" width="12.42578125" customWidth="1"/>
    <col min="15860" max="15861" width="0" hidden="1" customWidth="1"/>
    <col min="16114" max="16114" width="50.7109375" customWidth="1"/>
    <col min="16115" max="16115" width="12.42578125" customWidth="1"/>
    <col min="16116" max="16117" width="0" hidden="1" customWidth="1"/>
  </cols>
  <sheetData>
    <row r="7" spans="1:6" ht="18" x14ac:dyDescent="0.25">
      <c r="A7" s="1" t="s">
        <v>74</v>
      </c>
    </row>
    <row r="8" spans="1:6" ht="15.75" thickBot="1" x14ac:dyDescent="0.3">
      <c r="A8" s="2"/>
      <c r="B8" s="3" t="s">
        <v>0</v>
      </c>
      <c r="D8" s="50" t="s">
        <v>66</v>
      </c>
      <c r="E8" s="50" t="s">
        <v>72</v>
      </c>
    </row>
    <row r="9" spans="1:6" ht="15.75" thickBot="1" x14ac:dyDescent="0.3">
      <c r="A9" s="4" t="s">
        <v>1</v>
      </c>
      <c r="B9" s="5" t="e">
        <f>SUM(B10:B14)</f>
        <v>#REF!</v>
      </c>
      <c r="D9" s="5">
        <f t="shared" ref="D9:E9" si="0">SUM(D10:D14)</f>
        <v>1086000</v>
      </c>
      <c r="E9" s="5">
        <f t="shared" si="0"/>
        <v>782915</v>
      </c>
      <c r="F9" s="70">
        <f>+D9-E9</f>
        <v>303085</v>
      </c>
    </row>
    <row r="10" spans="1:6" ht="15" x14ac:dyDescent="0.25">
      <c r="A10" s="6" t="s">
        <v>2</v>
      </c>
      <c r="B10" s="7" t="e">
        <f>+#REF!-#REF!</f>
        <v>#REF!</v>
      </c>
      <c r="D10" s="36">
        <v>465000</v>
      </c>
      <c r="E10" s="15">
        <v>287339</v>
      </c>
      <c r="F10" s="26">
        <f t="shared" ref="F10:F53" si="1">+D10-E10</f>
        <v>177661</v>
      </c>
    </row>
    <row r="11" spans="1:6" ht="15" x14ac:dyDescent="0.25">
      <c r="A11" s="8" t="s">
        <v>3</v>
      </c>
      <c r="B11" s="7" t="e">
        <f>+#REF!-#REF!</f>
        <v>#REF!</v>
      </c>
      <c r="D11" s="9">
        <v>346000</v>
      </c>
      <c r="E11" s="22">
        <v>300404</v>
      </c>
      <c r="F11" s="26">
        <f t="shared" si="1"/>
        <v>45596</v>
      </c>
    </row>
    <row r="12" spans="1:6" ht="15" x14ac:dyDescent="0.25">
      <c r="A12" s="8" t="s">
        <v>4</v>
      </c>
      <c r="B12" s="7" t="e">
        <f>+#REF!-#REF!</f>
        <v>#REF!</v>
      </c>
      <c r="C12">
        <v>39.700000000000003</v>
      </c>
      <c r="D12" s="9">
        <v>77000</v>
      </c>
      <c r="E12" s="22">
        <v>49521</v>
      </c>
      <c r="F12" s="26">
        <f t="shared" si="1"/>
        <v>27479</v>
      </c>
    </row>
    <row r="13" spans="1:6" ht="15" x14ac:dyDescent="0.25">
      <c r="A13" s="8" t="s">
        <v>5</v>
      </c>
      <c r="B13" s="7" t="e">
        <f>+#REF!-#REF!</f>
        <v>#REF!</v>
      </c>
      <c r="C13">
        <v>41.3</v>
      </c>
      <c r="D13" s="9">
        <v>79000</v>
      </c>
      <c r="E13" s="22">
        <v>52331</v>
      </c>
      <c r="F13" s="26">
        <f t="shared" si="1"/>
        <v>26669</v>
      </c>
    </row>
    <row r="14" spans="1:6" ht="15" thickBot="1" x14ac:dyDescent="0.35">
      <c r="A14" s="6" t="s">
        <v>6</v>
      </c>
      <c r="B14" s="7" t="e">
        <f>+#REF!-#REF!</f>
        <v>#REF!</v>
      </c>
      <c r="C14" t="s">
        <v>7</v>
      </c>
      <c r="D14" s="35">
        <v>119000</v>
      </c>
      <c r="E14" s="35">
        <v>93320</v>
      </c>
      <c r="F14" s="26">
        <f t="shared" si="1"/>
        <v>25680</v>
      </c>
    </row>
    <row r="15" spans="1:6" ht="15.75" thickBot="1" x14ac:dyDescent="0.3">
      <c r="A15" s="4" t="s">
        <v>8</v>
      </c>
      <c r="B15" s="11" t="e">
        <f>SUM(B16:B24)</f>
        <v>#REF!</v>
      </c>
      <c r="D15" s="11">
        <f t="shared" ref="D15:E15" si="2">SUM(D16:D24)</f>
        <v>230000</v>
      </c>
      <c r="E15" s="49">
        <f t="shared" si="2"/>
        <v>232040</v>
      </c>
      <c r="F15" s="70">
        <f t="shared" si="1"/>
        <v>-2040</v>
      </c>
    </row>
    <row r="16" spans="1:6" ht="14.45" x14ac:dyDescent="0.3">
      <c r="A16" s="6" t="s">
        <v>9</v>
      </c>
      <c r="B16" s="7" t="e">
        <f>+#REF!-#REF!</f>
        <v>#REF!</v>
      </c>
      <c r="D16" s="7">
        <v>25000</v>
      </c>
      <c r="E16" s="20">
        <f>14200+4281+4281+4222</f>
        <v>26984</v>
      </c>
      <c r="F16" s="26">
        <f t="shared" si="1"/>
        <v>-1984</v>
      </c>
    </row>
    <row r="17" spans="1:7" ht="15" x14ac:dyDescent="0.25">
      <c r="A17" s="6" t="s">
        <v>10</v>
      </c>
      <c r="B17" s="7" t="e">
        <f>+#REF!-#REF!</f>
        <v>#REF!</v>
      </c>
      <c r="D17" s="9">
        <v>55000</v>
      </c>
      <c r="E17" s="22">
        <v>55092</v>
      </c>
      <c r="F17" s="26">
        <f t="shared" si="1"/>
        <v>-92</v>
      </c>
    </row>
    <row r="18" spans="1:7" ht="15" x14ac:dyDescent="0.25">
      <c r="A18" s="8" t="s">
        <v>11</v>
      </c>
      <c r="B18" s="7" t="e">
        <f>+#REF!-#REF!</f>
        <v>#REF!</v>
      </c>
      <c r="D18" s="9">
        <v>25000</v>
      </c>
      <c r="E18" s="22">
        <v>24740</v>
      </c>
      <c r="F18" s="26">
        <f t="shared" si="1"/>
        <v>260</v>
      </c>
    </row>
    <row r="19" spans="1:7" ht="15" x14ac:dyDescent="0.25">
      <c r="A19" s="8" t="s">
        <v>12</v>
      </c>
      <c r="B19" s="7" t="e">
        <f>+#REF!-#REF!</f>
        <v>#REF!</v>
      </c>
      <c r="D19" s="9">
        <v>20000</v>
      </c>
      <c r="E19" s="22">
        <v>18174</v>
      </c>
      <c r="F19" s="26">
        <f t="shared" si="1"/>
        <v>1826</v>
      </c>
    </row>
    <row r="20" spans="1:7" ht="15" x14ac:dyDescent="0.25">
      <c r="A20" s="8" t="s">
        <v>13</v>
      </c>
      <c r="B20" s="7" t="e">
        <f>+#REF!-#REF!</f>
        <v>#REF!</v>
      </c>
      <c r="D20" s="22">
        <v>5000</v>
      </c>
      <c r="E20" s="22">
        <v>4479</v>
      </c>
      <c r="F20" s="26">
        <f t="shared" si="1"/>
        <v>521</v>
      </c>
    </row>
    <row r="21" spans="1:7" ht="15" x14ac:dyDescent="0.25">
      <c r="A21" s="8" t="s">
        <v>42</v>
      </c>
      <c r="B21" s="7" t="e">
        <f>+#REF!-#REF!</f>
        <v>#REF!</v>
      </c>
      <c r="D21" s="9">
        <v>15000</v>
      </c>
      <c r="E21" s="22">
        <v>14234</v>
      </c>
      <c r="F21" s="26">
        <f t="shared" si="1"/>
        <v>766</v>
      </c>
    </row>
    <row r="22" spans="1:7" ht="15" x14ac:dyDescent="0.25">
      <c r="A22" s="8" t="s">
        <v>14</v>
      </c>
      <c r="B22" s="7" t="e">
        <f>+#REF!-#REF!</f>
        <v>#REF!</v>
      </c>
      <c r="D22" s="9">
        <v>25000</v>
      </c>
      <c r="E22" s="22">
        <f>16281+9493</f>
        <v>25774</v>
      </c>
      <c r="F22" s="26">
        <f t="shared" si="1"/>
        <v>-774</v>
      </c>
    </row>
    <row r="23" spans="1:7" ht="15" x14ac:dyDescent="0.25">
      <c r="A23" s="8" t="s">
        <v>47</v>
      </c>
      <c r="B23" s="7" t="e">
        <f>+#REF!-#REF!</f>
        <v>#REF!</v>
      </c>
      <c r="D23" s="9">
        <v>50000</v>
      </c>
      <c r="E23" s="22">
        <f>46274+6955</f>
        <v>53229</v>
      </c>
      <c r="F23" s="26">
        <f t="shared" si="1"/>
        <v>-3229</v>
      </c>
      <c r="G23" s="69"/>
    </row>
    <row r="24" spans="1:7" ht="15.75" thickBot="1" x14ac:dyDescent="0.3">
      <c r="A24" s="8" t="s">
        <v>15</v>
      </c>
      <c r="B24" s="7" t="e">
        <f>+#REF!-#REF!</f>
        <v>#REF!</v>
      </c>
      <c r="D24" s="10">
        <v>10000</v>
      </c>
      <c r="E24" s="10">
        <f>889+8445</f>
        <v>9334</v>
      </c>
      <c r="F24" s="26">
        <f t="shared" si="1"/>
        <v>666</v>
      </c>
      <c r="G24" s="69"/>
    </row>
    <row r="25" spans="1:7" ht="15.75" thickBot="1" x14ac:dyDescent="0.3">
      <c r="A25" s="4" t="s">
        <v>16</v>
      </c>
      <c r="B25" s="11" t="e">
        <f>+#REF!-#REF!</f>
        <v>#REF!</v>
      </c>
      <c r="D25" s="11">
        <v>15000</v>
      </c>
      <c r="E25" s="49">
        <v>13341</v>
      </c>
      <c r="F25" s="70">
        <f t="shared" si="1"/>
        <v>1659</v>
      </c>
    </row>
    <row r="26" spans="1:7" ht="15.75" thickBot="1" x14ac:dyDescent="0.3">
      <c r="A26" s="4" t="s">
        <v>17</v>
      </c>
      <c r="B26" s="13" t="e">
        <f>SUM(B27:B29)</f>
        <v>#REF!</v>
      </c>
      <c r="D26" s="13">
        <f>SUM(D27:D29)</f>
        <v>110000</v>
      </c>
      <c r="E26" s="49">
        <f>SUM(E27:E29)</f>
        <v>119964</v>
      </c>
      <c r="F26" s="70">
        <f t="shared" si="1"/>
        <v>-9964</v>
      </c>
    </row>
    <row r="27" spans="1:7" ht="15" x14ac:dyDescent="0.25">
      <c r="A27" s="14" t="s">
        <v>18</v>
      </c>
      <c r="B27" s="15" t="e">
        <f>+#REF!-#REF!</f>
        <v>#REF!</v>
      </c>
      <c r="D27" s="15">
        <v>10000</v>
      </c>
      <c r="E27" s="59">
        <f>3119+4890+1790</f>
        <v>9799</v>
      </c>
      <c r="F27" s="26">
        <f t="shared" si="1"/>
        <v>201</v>
      </c>
    </row>
    <row r="28" spans="1:7" ht="15" x14ac:dyDescent="0.25">
      <c r="A28" s="53" t="s">
        <v>69</v>
      </c>
      <c r="B28" s="31"/>
      <c r="C28" s="30"/>
      <c r="D28" s="31">
        <v>65000</v>
      </c>
      <c r="E28" s="31">
        <f>60365+9474+12012</f>
        <v>81851</v>
      </c>
      <c r="F28" s="26">
        <f t="shared" si="1"/>
        <v>-16851</v>
      </c>
    </row>
    <row r="29" spans="1:7" ht="15.75" thickBot="1" x14ac:dyDescent="0.3">
      <c r="A29" s="41" t="s">
        <v>67</v>
      </c>
      <c r="B29" s="31"/>
      <c r="C29" s="30"/>
      <c r="D29" s="31">
        <v>35000</v>
      </c>
      <c r="E29" s="29">
        <v>28314</v>
      </c>
      <c r="F29" s="26">
        <f t="shared" si="1"/>
        <v>6686</v>
      </c>
    </row>
    <row r="30" spans="1:7" ht="15.75" thickBot="1" x14ac:dyDescent="0.3">
      <c r="A30" s="4" t="s">
        <v>19</v>
      </c>
      <c r="B30" s="11" t="e">
        <f>+#REF!-#REF!</f>
        <v>#REF!</v>
      </c>
      <c r="C30" s="38"/>
      <c r="D30" s="11">
        <v>10000</v>
      </c>
      <c r="E30" s="49">
        <v>7661</v>
      </c>
      <c r="F30" s="70">
        <f t="shared" si="1"/>
        <v>2339</v>
      </c>
    </row>
    <row r="31" spans="1:7" ht="15.75" thickBot="1" x14ac:dyDescent="0.3">
      <c r="A31" s="18" t="s">
        <v>20</v>
      </c>
      <c r="B31" s="19" t="e">
        <f>SUM(B32:B47)</f>
        <v>#REF!</v>
      </c>
      <c r="D31" s="19">
        <f>SUM(D32:D48)</f>
        <v>524173</v>
      </c>
      <c r="E31" s="49">
        <f>SUM(E32:E48)</f>
        <v>468466</v>
      </c>
      <c r="F31" s="70">
        <f t="shared" si="1"/>
        <v>55707</v>
      </c>
    </row>
    <row r="32" spans="1:7" ht="15" x14ac:dyDescent="0.25">
      <c r="A32" s="8" t="s">
        <v>73</v>
      </c>
      <c r="B32" s="7" t="e">
        <f>+#REF!-#REF!</f>
        <v>#REF!</v>
      </c>
      <c r="D32" s="7">
        <v>20000</v>
      </c>
      <c r="E32" s="20">
        <f>3776-445+2090+5320</f>
        <v>10741</v>
      </c>
      <c r="F32" s="26">
        <f t="shared" si="1"/>
        <v>9259</v>
      </c>
    </row>
    <row r="33" spans="1:6" ht="15" x14ac:dyDescent="0.25">
      <c r="A33" s="8" t="s">
        <v>22</v>
      </c>
      <c r="B33" s="7" t="e">
        <f>+#REF!-#REF!</f>
        <v>#REF!</v>
      </c>
      <c r="D33" s="20">
        <v>38173</v>
      </c>
      <c r="E33" s="20">
        <v>38173</v>
      </c>
      <c r="F33" s="26">
        <f t="shared" si="1"/>
        <v>0</v>
      </c>
    </row>
    <row r="34" spans="1:6" ht="15" x14ac:dyDescent="0.25">
      <c r="A34" s="8" t="s">
        <v>23</v>
      </c>
      <c r="B34" s="7" t="e">
        <f>+#REF!-#REF!</f>
        <v>#REF!</v>
      </c>
      <c r="D34" s="20">
        <v>9000</v>
      </c>
      <c r="E34" s="20">
        <v>7520</v>
      </c>
      <c r="F34" s="26">
        <f t="shared" si="1"/>
        <v>1480</v>
      </c>
    </row>
    <row r="35" spans="1:6" ht="15" x14ac:dyDescent="0.25">
      <c r="A35" s="8" t="s">
        <v>64</v>
      </c>
      <c r="B35" s="7" t="e">
        <f>+#REF!-#REF!</f>
        <v>#REF!</v>
      </c>
      <c r="D35" s="9">
        <v>32000</v>
      </c>
      <c r="E35" s="22">
        <v>29673</v>
      </c>
      <c r="F35" s="26">
        <f t="shared" si="1"/>
        <v>2327</v>
      </c>
    </row>
    <row r="36" spans="1:6" ht="15" x14ac:dyDescent="0.25">
      <c r="A36" s="8" t="s">
        <v>24</v>
      </c>
      <c r="B36" s="7" t="e">
        <f>+#REF!-#REF!</f>
        <v>#REF!</v>
      </c>
      <c r="D36" s="22">
        <v>31000</v>
      </c>
      <c r="E36" s="22">
        <v>28732</v>
      </c>
      <c r="F36" s="26">
        <f t="shared" si="1"/>
        <v>2268</v>
      </c>
    </row>
    <row r="37" spans="1:6" ht="15" x14ac:dyDescent="0.25">
      <c r="A37" s="8" t="s">
        <v>25</v>
      </c>
      <c r="B37" s="7" t="e">
        <f>+#REF!-#REF!</f>
        <v>#REF!</v>
      </c>
      <c r="D37" s="9">
        <v>30000</v>
      </c>
      <c r="E37" s="22">
        <v>18027</v>
      </c>
      <c r="F37" s="26">
        <f t="shared" si="1"/>
        <v>11973</v>
      </c>
    </row>
    <row r="38" spans="1:6" ht="15" x14ac:dyDescent="0.25">
      <c r="A38" s="8" t="s">
        <v>26</v>
      </c>
      <c r="B38" s="20" t="e">
        <f>+#REF!-#REF!</f>
        <v>#REF!</v>
      </c>
      <c r="C38" s="21"/>
      <c r="D38" s="22">
        <v>35000</v>
      </c>
      <c r="E38" s="22">
        <v>32676</v>
      </c>
      <c r="F38" s="26">
        <f t="shared" si="1"/>
        <v>2324</v>
      </c>
    </row>
    <row r="39" spans="1:6" ht="15" x14ac:dyDescent="0.25">
      <c r="A39" s="8" t="s">
        <v>65</v>
      </c>
      <c r="B39" s="20"/>
      <c r="C39" s="21"/>
      <c r="D39" s="9">
        <v>35000</v>
      </c>
      <c r="E39" s="22">
        <v>30644</v>
      </c>
      <c r="F39" s="26">
        <f t="shared" si="1"/>
        <v>4356</v>
      </c>
    </row>
    <row r="40" spans="1:6" ht="15" x14ac:dyDescent="0.25">
      <c r="A40" s="8" t="s">
        <v>46</v>
      </c>
      <c r="B40" s="7" t="e">
        <f>+#REF!-#REF!</f>
        <v>#REF!</v>
      </c>
      <c r="D40" s="9">
        <v>10000</v>
      </c>
      <c r="E40" s="22">
        <v>8907</v>
      </c>
      <c r="F40" s="26">
        <f t="shared" si="1"/>
        <v>1093</v>
      </c>
    </row>
    <row r="41" spans="1:6" ht="15" x14ac:dyDescent="0.25">
      <c r="A41" s="8" t="s">
        <v>58</v>
      </c>
      <c r="B41" s="20" t="e">
        <f>+#REF!-#REF!</f>
        <v>#REF!</v>
      </c>
      <c r="C41" s="21" t="s">
        <v>27</v>
      </c>
      <c r="D41" s="22">
        <v>15000</v>
      </c>
      <c r="E41" s="22">
        <f>2033+11599</f>
        <v>13632</v>
      </c>
      <c r="F41" s="26">
        <f t="shared" si="1"/>
        <v>1368</v>
      </c>
    </row>
    <row r="42" spans="1:6" ht="15" x14ac:dyDescent="0.25">
      <c r="A42" s="8" t="s">
        <v>28</v>
      </c>
      <c r="B42" s="20" t="e">
        <f>+#REF!-#REF!</f>
        <v>#REF!</v>
      </c>
      <c r="D42" s="22">
        <v>10000</v>
      </c>
      <c r="E42" s="22">
        <v>11304</v>
      </c>
      <c r="F42" s="26">
        <f t="shared" si="1"/>
        <v>-1304</v>
      </c>
    </row>
    <row r="43" spans="1:6" ht="15" x14ac:dyDescent="0.25">
      <c r="A43" s="8" t="s">
        <v>29</v>
      </c>
      <c r="B43" s="7" t="e">
        <f>+#REF!-#REF!</f>
        <v>#REF!</v>
      </c>
      <c r="C43" t="s">
        <v>30</v>
      </c>
      <c r="D43" s="9">
        <v>13000</v>
      </c>
      <c r="E43" s="22">
        <v>11858</v>
      </c>
      <c r="F43" s="26">
        <f t="shared" si="1"/>
        <v>1142</v>
      </c>
    </row>
    <row r="44" spans="1:6" ht="15" x14ac:dyDescent="0.25">
      <c r="A44" s="8" t="s">
        <v>31</v>
      </c>
      <c r="B44" s="7" t="e">
        <f>+#REF!-#REF!</f>
        <v>#REF!</v>
      </c>
      <c r="D44" s="22">
        <v>12000</v>
      </c>
      <c r="E44" s="22">
        <f>7820+650</f>
        <v>8470</v>
      </c>
      <c r="F44" s="26">
        <f t="shared" si="1"/>
        <v>3530</v>
      </c>
    </row>
    <row r="45" spans="1:6" ht="15" x14ac:dyDescent="0.25">
      <c r="A45" s="8" t="s">
        <v>32</v>
      </c>
      <c r="B45" s="7" t="e">
        <f>+#REF!-#REF!</f>
        <v>#REF!</v>
      </c>
      <c r="D45" s="22">
        <v>5000</v>
      </c>
      <c r="E45" s="22">
        <v>4001</v>
      </c>
      <c r="F45" s="26">
        <f t="shared" si="1"/>
        <v>999</v>
      </c>
    </row>
    <row r="46" spans="1:6" ht="15" x14ac:dyDescent="0.25">
      <c r="A46" s="23" t="s">
        <v>33</v>
      </c>
      <c r="B46" s="7" t="e">
        <f>+#REF!-#REF!</f>
        <v>#REF!</v>
      </c>
      <c r="C46" t="s">
        <v>34</v>
      </c>
      <c r="D46" s="22">
        <v>35000</v>
      </c>
      <c r="E46" s="22">
        <f>52040-39204</f>
        <v>12836</v>
      </c>
      <c r="F46" s="26">
        <f t="shared" si="1"/>
        <v>22164</v>
      </c>
    </row>
    <row r="47" spans="1:6" ht="15" x14ac:dyDescent="0.25">
      <c r="A47" s="8" t="s">
        <v>35</v>
      </c>
      <c r="B47" s="7" t="e">
        <f>+#REF!-#REF!</f>
        <v>#REF!</v>
      </c>
      <c r="C47" s="57" t="s">
        <v>36</v>
      </c>
      <c r="D47" s="9">
        <v>58000</v>
      </c>
      <c r="E47" s="22">
        <v>65510</v>
      </c>
      <c r="F47" s="26">
        <f t="shared" si="1"/>
        <v>-7510</v>
      </c>
    </row>
    <row r="48" spans="1:6" ht="15.75" thickBot="1" x14ac:dyDescent="0.3">
      <c r="A48" s="54" t="s">
        <v>70</v>
      </c>
      <c r="B48" s="55"/>
      <c r="D48" s="55">
        <v>136000</v>
      </c>
      <c r="E48" s="56">
        <v>135762</v>
      </c>
      <c r="F48" s="26">
        <f t="shared" si="1"/>
        <v>238</v>
      </c>
    </row>
    <row r="49" spans="1:6" ht="15.75" thickBot="1" x14ac:dyDescent="0.3">
      <c r="A49" s="4" t="s">
        <v>37</v>
      </c>
      <c r="B49" s="24" t="e">
        <f>+#REF!-#REF!</f>
        <v>#REF!</v>
      </c>
      <c r="D49" s="24">
        <v>160327</v>
      </c>
      <c r="E49" s="25">
        <v>152396</v>
      </c>
      <c r="F49" s="70">
        <f t="shared" si="1"/>
        <v>7931</v>
      </c>
    </row>
    <row r="50" spans="1:6" ht="15.75" thickBot="1" x14ac:dyDescent="0.3">
      <c r="A50" s="4" t="s">
        <v>38</v>
      </c>
      <c r="B50" s="24" t="e">
        <f>+#REF!-#REF!</f>
        <v>#REF!</v>
      </c>
      <c r="D50" s="25">
        <v>20000</v>
      </c>
      <c r="E50" s="25">
        <v>2931</v>
      </c>
      <c r="F50" s="70">
        <f t="shared" si="1"/>
        <v>17069</v>
      </c>
    </row>
    <row r="51" spans="1:6" ht="15.75" thickBot="1" x14ac:dyDescent="0.3">
      <c r="A51" s="4" t="s">
        <v>71</v>
      </c>
      <c r="B51" s="25" t="e">
        <f>+#REF!-#REF!</f>
        <v>#REF!</v>
      </c>
      <c r="D51" s="25">
        <v>50000</v>
      </c>
      <c r="E51" s="25">
        <v>57381</v>
      </c>
      <c r="F51" s="70">
        <f t="shared" si="1"/>
        <v>-7381</v>
      </c>
    </row>
    <row r="52" spans="1:6" ht="15.75" thickBot="1" x14ac:dyDescent="0.3">
      <c r="A52" s="4" t="s">
        <v>68</v>
      </c>
      <c r="B52" s="25"/>
      <c r="D52" s="25">
        <v>0</v>
      </c>
      <c r="E52" s="25">
        <v>63671</v>
      </c>
      <c r="F52" s="70">
        <f t="shared" si="1"/>
        <v>-63671</v>
      </c>
    </row>
    <row r="53" spans="1:6" ht="15.75" thickBot="1" x14ac:dyDescent="0.3">
      <c r="A53" s="4" t="s">
        <v>44</v>
      </c>
      <c r="B53" s="25"/>
      <c r="D53" s="25">
        <v>10500</v>
      </c>
      <c r="E53" s="25">
        <v>0</v>
      </c>
      <c r="F53" s="70">
        <f t="shared" si="1"/>
        <v>10500</v>
      </c>
    </row>
    <row r="54" spans="1:6" ht="15.75" thickBot="1" x14ac:dyDescent="0.3">
      <c r="A54" s="4" t="s">
        <v>40</v>
      </c>
      <c r="B54" s="11" t="e">
        <f>SUM(+B31+B30+B49+B26+B25+B15+B9+#REF!+#REF!+#REF!+B50+B51)</f>
        <v>#REF!</v>
      </c>
      <c r="C54" s="26"/>
      <c r="D54" s="11">
        <f>SUM(+D31+D30+D49+D26+D25+D15+D9+D50+D51+D53+D52)</f>
        <v>2216000</v>
      </c>
      <c r="E54" s="11">
        <f>SUM(+E31+E30+E49+E26+E25+E15+E9+E50+E51+E53+E52)</f>
        <v>1900766</v>
      </c>
      <c r="F54" s="71">
        <f>SUM(+F31+F30+F49+F26+F25+F15+F9+F50+F51+F53+F52)</f>
        <v>315234</v>
      </c>
    </row>
    <row r="55" spans="1:6" ht="15" x14ac:dyDescent="0.25">
      <c r="A55" s="32"/>
      <c r="B55" s="33"/>
      <c r="C55" s="26"/>
      <c r="E55" s="48"/>
    </row>
    <row r="56" spans="1:6" ht="15.75" thickBot="1" x14ac:dyDescent="0.3">
      <c r="A56" s="32"/>
      <c r="B56" s="33"/>
      <c r="C56" s="26"/>
      <c r="E56" s="58"/>
    </row>
    <row r="57" spans="1:6" ht="13.5" customHeight="1" thickBot="1" x14ac:dyDescent="0.3">
      <c r="A57" s="37" t="s">
        <v>78</v>
      </c>
      <c r="B57" s="38"/>
      <c r="C57" s="38"/>
      <c r="D57" s="39">
        <f>+D54</f>
        <v>2216000</v>
      </c>
      <c r="E57" s="26"/>
    </row>
    <row r="58" spans="1:6" ht="13.5" customHeight="1" x14ac:dyDescent="0.25">
      <c r="A58" s="21"/>
    </row>
    <row r="59" spans="1:6" ht="13.5" customHeight="1" x14ac:dyDescent="0.25">
      <c r="A59" s="60" t="s">
        <v>79</v>
      </c>
      <c r="B59" s="61">
        <v>79201</v>
      </c>
      <c r="D59" s="61">
        <f>+D57-E54</f>
        <v>315234</v>
      </c>
    </row>
    <row r="60" spans="1:6" ht="13.5" customHeight="1" x14ac:dyDescent="0.25">
      <c r="A60" s="62" t="s">
        <v>75</v>
      </c>
      <c r="B60" s="61">
        <v>394.76</v>
      </c>
      <c r="D60" s="61">
        <f>1213.57+11</f>
        <v>1224.57</v>
      </c>
    </row>
    <row r="61" spans="1:6" ht="13.5" customHeight="1" x14ac:dyDescent="0.25">
      <c r="A61" s="63" t="s">
        <v>76</v>
      </c>
      <c r="B61" s="64"/>
      <c r="D61" s="61">
        <v>0</v>
      </c>
    </row>
    <row r="62" spans="1:6" ht="13.5" customHeight="1" thickBot="1" x14ac:dyDescent="0.3">
      <c r="A62" s="63" t="s">
        <v>80</v>
      </c>
      <c r="B62" s="64">
        <f>319.5+1174.38</f>
        <v>1493.88</v>
      </c>
      <c r="D62" s="64">
        <v>6871.28</v>
      </c>
    </row>
    <row r="63" spans="1:6" ht="13.5" customHeight="1" thickBot="1" x14ac:dyDescent="0.3">
      <c r="A63" s="65" t="s">
        <v>81</v>
      </c>
      <c r="B63" s="66">
        <f>+B59+B60+B62</f>
        <v>81089.64</v>
      </c>
      <c r="D63" s="67">
        <f>SUM(D59:D62)</f>
        <v>323329.85000000003</v>
      </c>
    </row>
    <row r="64" spans="1:6" ht="13.5" customHeight="1" x14ac:dyDescent="0.25">
      <c r="A64" s="45"/>
    </row>
    <row r="65" spans="1:1" ht="13.5" customHeight="1" x14ac:dyDescent="0.25">
      <c r="A65" s="68">
        <v>43497</v>
      </c>
    </row>
    <row r="66" spans="1:1" ht="13.5" customHeight="1" x14ac:dyDescent="0.25">
      <c r="A66" s="45" t="s">
        <v>77</v>
      </c>
    </row>
    <row r="67" spans="1:1" ht="13.5" customHeight="1" x14ac:dyDescent="0.25">
      <c r="A67" s="52"/>
    </row>
    <row r="68" spans="1:1" ht="13.5" customHeight="1" x14ac:dyDescent="0.25">
      <c r="A68" s="46"/>
    </row>
    <row r="69" spans="1:1" ht="13.5" customHeight="1" x14ac:dyDescent="0.25">
      <c r="A69" s="44"/>
    </row>
    <row r="70" spans="1:1" ht="13.5" customHeight="1" x14ac:dyDescent="0.25">
      <c r="A70" s="44"/>
    </row>
    <row r="71" spans="1:1" ht="13.5" customHeight="1" x14ac:dyDescent="0.25">
      <c r="A71" s="44"/>
    </row>
    <row r="72" spans="1:1" ht="13.5" customHeight="1" x14ac:dyDescent="0.25">
      <c r="A72" s="47"/>
    </row>
    <row r="73" spans="1:1" ht="13.5" customHeight="1" x14ac:dyDescent="0.25">
      <c r="A73" s="47"/>
    </row>
    <row r="74" spans="1:1" ht="13.5" customHeight="1" x14ac:dyDescent="0.25">
      <c r="A74" s="45"/>
    </row>
    <row r="76" spans="1:1" ht="13.5" customHeight="1" x14ac:dyDescent="0.25">
      <c r="A76" s="51"/>
    </row>
  </sheetData>
  <pageMargins left="0.70866141732283472" right="0.70866141732283472" top="0.78740157480314965" bottom="0.78740157480314965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příprava rozpočtu 2017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Uživatel systému Windows</cp:lastModifiedBy>
  <cp:lastPrinted>2019-02-04T13:50:33Z</cp:lastPrinted>
  <dcterms:created xsi:type="dcterms:W3CDTF">2015-04-09T11:45:07Z</dcterms:created>
  <dcterms:modified xsi:type="dcterms:W3CDTF">2019-05-02T05:47:08Z</dcterms:modified>
</cp:coreProperties>
</file>